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330"/>
  <workbookPr/>
  <mc:AlternateContent xmlns:mc="http://schemas.openxmlformats.org/markup-compatibility/2006">
    <mc:Choice Requires="x15">
      <x15ac:absPath xmlns:x15ac="http://schemas.microsoft.com/office/spreadsheetml/2010/11/ac" url="P:\Akce\2018\LIBLÍN LÉČEBNA\PROJEKT\technologie\"/>
    </mc:Choice>
  </mc:AlternateContent>
  <xr:revisionPtr revIDLastSave="0" documentId="10_ncr:8100000_{6D4BEA3E-EBB6-486E-9E77-15A463674D27}" xr6:coauthVersionLast="33" xr6:coauthVersionMax="33" xr10:uidLastSave="{00000000-0000-0000-0000-000000000000}"/>
  <bookViews>
    <workbookView xWindow="0" yWindow="0" windowWidth="25200" windowHeight="11775" xr2:uid="{00000000-000D-0000-FFFF-FFFF00000000}"/>
  </bookViews>
  <sheets>
    <sheet name="Rekapitulace stavby" sheetId="1" r:id="rId1"/>
    <sheet name="182375 - Rekonstrukce uhe..." sheetId="2" r:id="rId2"/>
    <sheet name="Pokyny pro vyplnění" sheetId="3" r:id="rId3"/>
  </sheets>
  <definedNames>
    <definedName name="_xlnm._FilterDatabase" localSheetId="1" hidden="1">'182375 - Rekonstrukce uhe...'!$C$95:$K$320</definedName>
    <definedName name="_xlnm.Print_Titles" localSheetId="1">'182375 - Rekonstrukce uhe...'!$95:$95</definedName>
    <definedName name="_xlnm.Print_Titles" localSheetId="0">'Rekapitulace stavby'!$49:$49</definedName>
    <definedName name="_xlnm.Print_Area" localSheetId="1">'182375 - Rekonstrukce uhe...'!$C$4:$J$34,'182375 - Rekonstrukce uhe...'!$C$40:$J$79,'182375 - Rekonstrukce uhe...'!$C$85:$K$320</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62913"/>
</workbook>
</file>

<file path=xl/calcChain.xml><?xml version="1.0" encoding="utf-8"?>
<calcChain xmlns="http://schemas.openxmlformats.org/spreadsheetml/2006/main">
  <c r="AY52" i="1" l="1"/>
  <c r="AX52" i="1"/>
  <c r="BI320" i="2"/>
  <c r="BH320" i="2"/>
  <c r="BG320" i="2"/>
  <c r="BF320" i="2"/>
  <c r="T320" i="2"/>
  <c r="T319" i="2"/>
  <c r="R320" i="2"/>
  <c r="R319" i="2"/>
  <c r="P320" i="2"/>
  <c r="P319" i="2" s="1"/>
  <c r="BK320" i="2"/>
  <c r="BK319" i="2" s="1"/>
  <c r="J319" i="2" s="1"/>
  <c r="J78" i="2" s="1"/>
  <c r="J320" i="2"/>
  <c r="BE320" i="2" s="1"/>
  <c r="BI318" i="2"/>
  <c r="BH318" i="2"/>
  <c r="BG318" i="2"/>
  <c r="BF318" i="2"/>
  <c r="T318" i="2"/>
  <c r="T317" i="2"/>
  <c r="R318" i="2"/>
  <c r="R317" i="2"/>
  <c r="P318" i="2"/>
  <c r="P317" i="2" s="1"/>
  <c r="BK318" i="2"/>
  <c r="BK317" i="2" s="1"/>
  <c r="J317" i="2" s="1"/>
  <c r="J77" i="2" s="1"/>
  <c r="J318" i="2"/>
  <c r="BE318" i="2" s="1"/>
  <c r="BI316" i="2"/>
  <c r="BH316" i="2"/>
  <c r="BG316" i="2"/>
  <c r="BF316" i="2"/>
  <c r="T316" i="2"/>
  <c r="R316" i="2"/>
  <c r="R314" i="2" s="1"/>
  <c r="R313" i="2" s="1"/>
  <c r="P316" i="2"/>
  <c r="BK316" i="2"/>
  <c r="J316" i="2"/>
  <c r="BE316" i="2" s="1"/>
  <c r="BI315" i="2"/>
  <c r="BH315" i="2"/>
  <c r="BG315" i="2"/>
  <c r="BF315" i="2"/>
  <c r="T315" i="2"/>
  <c r="T314" i="2"/>
  <c r="T313" i="2"/>
  <c r="R315" i="2"/>
  <c r="P315" i="2"/>
  <c r="P314" i="2"/>
  <c r="BK315" i="2"/>
  <c r="BK314" i="2"/>
  <c r="J314" i="2" s="1"/>
  <c r="J76" i="2" s="1"/>
  <c r="J315" i="2"/>
  <c r="BE315" i="2"/>
  <c r="BI312" i="2"/>
  <c r="BH312" i="2"/>
  <c r="BG312" i="2"/>
  <c r="BF312" i="2"/>
  <c r="T312" i="2"/>
  <c r="R312" i="2"/>
  <c r="R310" i="2" s="1"/>
  <c r="R309" i="2" s="1"/>
  <c r="P312" i="2"/>
  <c r="BK312" i="2"/>
  <c r="J312" i="2"/>
  <c r="BE312" i="2" s="1"/>
  <c r="BI311" i="2"/>
  <c r="BH311" i="2"/>
  <c r="BG311" i="2"/>
  <c r="BF311" i="2"/>
  <c r="T311" i="2"/>
  <c r="T310" i="2"/>
  <c r="T309" i="2"/>
  <c r="R311" i="2"/>
  <c r="P311" i="2"/>
  <c r="P310" i="2"/>
  <c r="P309" i="2" s="1"/>
  <c r="BK311" i="2"/>
  <c r="BK310" i="2"/>
  <c r="J310" i="2" s="1"/>
  <c r="J74" i="2" s="1"/>
  <c r="J311" i="2"/>
  <c r="BE311" i="2"/>
  <c r="BI303" i="2"/>
  <c r="BH303" i="2"/>
  <c r="BG303" i="2"/>
  <c r="BF303" i="2"/>
  <c r="T303" i="2"/>
  <c r="R303" i="2"/>
  <c r="P303" i="2"/>
  <c r="BK303" i="2"/>
  <c r="J303" i="2"/>
  <c r="BE303" i="2" s="1"/>
  <c r="BI297" i="2"/>
  <c r="BH297" i="2"/>
  <c r="BG297" i="2"/>
  <c r="BF297" i="2"/>
  <c r="T297" i="2"/>
  <c r="T296" i="2"/>
  <c r="R297" i="2"/>
  <c r="R296" i="2" s="1"/>
  <c r="P297" i="2"/>
  <c r="P296" i="2" s="1"/>
  <c r="BK297" i="2"/>
  <c r="BK296" i="2"/>
  <c r="J296" i="2" s="1"/>
  <c r="J72" i="2" s="1"/>
  <c r="J297" i="2"/>
  <c r="BE297" i="2"/>
  <c r="BI295" i="2"/>
  <c r="BH295" i="2"/>
  <c r="BG295" i="2"/>
  <c r="BF295" i="2"/>
  <c r="T295" i="2"/>
  <c r="R295" i="2"/>
  <c r="P295" i="2"/>
  <c r="BK295" i="2"/>
  <c r="J295" i="2"/>
  <c r="BE295" i="2" s="1"/>
  <c r="BI294" i="2"/>
  <c r="BH294" i="2"/>
  <c r="BG294" i="2"/>
  <c r="BF294" i="2"/>
  <c r="T294" i="2"/>
  <c r="R294" i="2"/>
  <c r="P294" i="2"/>
  <c r="BK294" i="2"/>
  <c r="J294" i="2"/>
  <c r="BE294" i="2"/>
  <c r="BI288" i="2"/>
  <c r="BH288" i="2"/>
  <c r="BG288" i="2"/>
  <c r="BF288" i="2"/>
  <c r="T288" i="2"/>
  <c r="R288" i="2"/>
  <c r="P288" i="2"/>
  <c r="BK288" i="2"/>
  <c r="J288" i="2"/>
  <c r="BE288" i="2"/>
  <c r="BI287" i="2"/>
  <c r="BH287" i="2"/>
  <c r="BG287" i="2"/>
  <c r="BF287" i="2"/>
  <c r="T287" i="2"/>
  <c r="R287" i="2"/>
  <c r="P287" i="2"/>
  <c r="BK287" i="2"/>
  <c r="J287" i="2"/>
  <c r="BE287" i="2" s="1"/>
  <c r="BI286" i="2"/>
  <c r="BH286" i="2"/>
  <c r="BG286" i="2"/>
  <c r="BF286" i="2"/>
  <c r="T286" i="2"/>
  <c r="R286" i="2"/>
  <c r="P286" i="2"/>
  <c r="BK286" i="2"/>
  <c r="J286" i="2"/>
  <c r="BE286" i="2" s="1"/>
  <c r="BI285" i="2"/>
  <c r="BH285" i="2"/>
  <c r="BG285" i="2"/>
  <c r="BF285" i="2"/>
  <c r="T285" i="2"/>
  <c r="R285" i="2"/>
  <c r="P285" i="2"/>
  <c r="BK285" i="2"/>
  <c r="J285" i="2"/>
  <c r="BE285" i="2"/>
  <c r="BI284" i="2"/>
  <c r="BH284" i="2"/>
  <c r="BG284" i="2"/>
  <c r="BF284" i="2"/>
  <c r="T284" i="2"/>
  <c r="R284" i="2"/>
  <c r="P284" i="2"/>
  <c r="BK284" i="2"/>
  <c r="BK280" i="2" s="1"/>
  <c r="J280" i="2" s="1"/>
  <c r="J71" i="2" s="1"/>
  <c r="J284" i="2"/>
  <c r="BE284" i="2"/>
  <c r="BI283" i="2"/>
  <c r="BH283" i="2"/>
  <c r="BG283" i="2"/>
  <c r="BF283" i="2"/>
  <c r="T283" i="2"/>
  <c r="R283" i="2"/>
  <c r="P283" i="2"/>
  <c r="BK283" i="2"/>
  <c r="J283" i="2"/>
  <c r="BE283" i="2" s="1"/>
  <c r="BI282" i="2"/>
  <c r="BH282" i="2"/>
  <c r="BG282" i="2"/>
  <c r="BF282" i="2"/>
  <c r="T282" i="2"/>
  <c r="R282" i="2"/>
  <c r="P282" i="2"/>
  <c r="BK282" i="2"/>
  <c r="J282" i="2"/>
  <c r="BE282" i="2" s="1"/>
  <c r="BI281" i="2"/>
  <c r="BH281" i="2"/>
  <c r="BG281" i="2"/>
  <c r="BF281" i="2"/>
  <c r="T281" i="2"/>
  <c r="T280" i="2" s="1"/>
  <c r="R281" i="2"/>
  <c r="R280" i="2" s="1"/>
  <c r="P281" i="2"/>
  <c r="P280" i="2"/>
  <c r="BK281" i="2"/>
  <c r="J281" i="2"/>
  <c r="BE281" i="2"/>
  <c r="BI278" i="2"/>
  <c r="BH278" i="2"/>
  <c r="BG278" i="2"/>
  <c r="BF278" i="2"/>
  <c r="T278" i="2"/>
  <c r="R278" i="2"/>
  <c r="P278" i="2"/>
  <c r="BK278" i="2"/>
  <c r="J278" i="2"/>
  <c r="BE278" i="2"/>
  <c r="BI276" i="2"/>
  <c r="BH276" i="2"/>
  <c r="BG276" i="2"/>
  <c r="BF276" i="2"/>
  <c r="T276" i="2"/>
  <c r="R276" i="2"/>
  <c r="P276" i="2"/>
  <c r="BK276" i="2"/>
  <c r="J276" i="2"/>
  <c r="BE276" i="2"/>
  <c r="BI275" i="2"/>
  <c r="BH275" i="2"/>
  <c r="BG275" i="2"/>
  <c r="BF275" i="2"/>
  <c r="T275" i="2"/>
  <c r="R275" i="2"/>
  <c r="P275" i="2"/>
  <c r="BK275" i="2"/>
  <c r="J275" i="2"/>
  <c r="BE275" i="2" s="1"/>
  <c r="BI274" i="2"/>
  <c r="BH274" i="2"/>
  <c r="BG274" i="2"/>
  <c r="BF274" i="2"/>
  <c r="T274" i="2"/>
  <c r="R274" i="2"/>
  <c r="P274" i="2"/>
  <c r="BK274" i="2"/>
  <c r="J274" i="2"/>
  <c r="BE274" i="2" s="1"/>
  <c r="BI273" i="2"/>
  <c r="BH273" i="2"/>
  <c r="BG273" i="2"/>
  <c r="BF273" i="2"/>
  <c r="T273" i="2"/>
  <c r="R273" i="2"/>
  <c r="P273" i="2"/>
  <c r="BK273" i="2"/>
  <c r="J273" i="2"/>
  <c r="BE273" i="2"/>
  <c r="BI272" i="2"/>
  <c r="BH272" i="2"/>
  <c r="BG272" i="2"/>
  <c r="BF272" i="2"/>
  <c r="T272" i="2"/>
  <c r="R272" i="2"/>
  <c r="P272" i="2"/>
  <c r="BK272" i="2"/>
  <c r="BK266" i="2" s="1"/>
  <c r="J266" i="2" s="1"/>
  <c r="J70" i="2" s="1"/>
  <c r="J272" i="2"/>
  <c r="BE272" i="2"/>
  <c r="BI270" i="2"/>
  <c r="BH270" i="2"/>
  <c r="BG270" i="2"/>
  <c r="BF270" i="2"/>
  <c r="T270" i="2"/>
  <c r="R270" i="2"/>
  <c r="P270" i="2"/>
  <c r="BK270" i="2"/>
  <c r="J270" i="2"/>
  <c r="BE270" i="2" s="1"/>
  <c r="BI269" i="2"/>
  <c r="BH269" i="2"/>
  <c r="BG269" i="2"/>
  <c r="BF269" i="2"/>
  <c r="T269" i="2"/>
  <c r="R269" i="2"/>
  <c r="P269" i="2"/>
  <c r="BK269" i="2"/>
  <c r="J269" i="2"/>
  <c r="BE269" i="2" s="1"/>
  <c r="BI267" i="2"/>
  <c r="BH267" i="2"/>
  <c r="BG267" i="2"/>
  <c r="BF267" i="2"/>
  <c r="T267" i="2"/>
  <c r="T266" i="2" s="1"/>
  <c r="R267" i="2"/>
  <c r="R266" i="2" s="1"/>
  <c r="P267" i="2"/>
  <c r="P266" i="2"/>
  <c r="BK267" i="2"/>
  <c r="J267" i="2"/>
  <c r="BE267" i="2"/>
  <c r="BI265" i="2"/>
  <c r="BH265" i="2"/>
  <c r="BG265" i="2"/>
  <c r="BF265" i="2"/>
  <c r="T265" i="2"/>
  <c r="R265" i="2"/>
  <c r="P265" i="2"/>
  <c r="BK265" i="2"/>
  <c r="J265" i="2"/>
  <c r="BE265" i="2"/>
  <c r="BI264" i="2"/>
  <c r="BH264" i="2"/>
  <c r="BG264" i="2"/>
  <c r="BF264" i="2"/>
  <c r="T264" i="2"/>
  <c r="T261" i="2" s="1"/>
  <c r="R264" i="2"/>
  <c r="P264" i="2"/>
  <c r="BK264" i="2"/>
  <c r="BK261" i="2" s="1"/>
  <c r="J261" i="2" s="1"/>
  <c r="J69" i="2" s="1"/>
  <c r="J264" i="2"/>
  <c r="BE264" i="2"/>
  <c r="BI263" i="2"/>
  <c r="BH263" i="2"/>
  <c r="BG263" i="2"/>
  <c r="BF263" i="2"/>
  <c r="T263" i="2"/>
  <c r="R263" i="2"/>
  <c r="P263" i="2"/>
  <c r="BK263" i="2"/>
  <c r="J263" i="2"/>
  <c r="BE263" i="2" s="1"/>
  <c r="BI262" i="2"/>
  <c r="BH262" i="2"/>
  <c r="BG262" i="2"/>
  <c r="BF262" i="2"/>
  <c r="T262" i="2"/>
  <c r="R262" i="2"/>
  <c r="R261" i="2" s="1"/>
  <c r="P262" i="2"/>
  <c r="P261" i="2" s="1"/>
  <c r="BK262" i="2"/>
  <c r="J262" i="2"/>
  <c r="BE262" i="2"/>
  <c r="BI260" i="2"/>
  <c r="BH260" i="2"/>
  <c r="BG260" i="2"/>
  <c r="BF260" i="2"/>
  <c r="T260" i="2"/>
  <c r="T259" i="2"/>
  <c r="R260" i="2"/>
  <c r="R259" i="2" s="1"/>
  <c r="P260" i="2"/>
  <c r="P259" i="2" s="1"/>
  <c r="BK260" i="2"/>
  <c r="BK259" i="2"/>
  <c r="J259" i="2" s="1"/>
  <c r="J68" i="2" s="1"/>
  <c r="J260" i="2"/>
  <c r="BE260" i="2"/>
  <c r="BI257" i="2"/>
  <c r="BH257" i="2"/>
  <c r="BG257" i="2"/>
  <c r="BF257" i="2"/>
  <c r="T257" i="2"/>
  <c r="R257" i="2"/>
  <c r="P257" i="2"/>
  <c r="BK257" i="2"/>
  <c r="J257" i="2"/>
  <c r="BE257" i="2" s="1"/>
  <c r="BI256" i="2"/>
  <c r="BH256" i="2"/>
  <c r="BG256" i="2"/>
  <c r="BF256" i="2"/>
  <c r="T256" i="2"/>
  <c r="R256" i="2"/>
  <c r="P256" i="2"/>
  <c r="BK256" i="2"/>
  <c r="J256" i="2"/>
  <c r="BE256" i="2"/>
  <c r="BI255" i="2"/>
  <c r="BH255" i="2"/>
  <c r="BG255" i="2"/>
  <c r="BF255" i="2"/>
  <c r="T255" i="2"/>
  <c r="R255" i="2"/>
  <c r="P255" i="2"/>
  <c r="BK255" i="2"/>
  <c r="BK251" i="2" s="1"/>
  <c r="J251" i="2" s="1"/>
  <c r="J67" i="2" s="1"/>
  <c r="J255" i="2"/>
  <c r="BE255" i="2"/>
  <c r="BI254" i="2"/>
  <c r="BH254" i="2"/>
  <c r="BG254" i="2"/>
  <c r="BF254" i="2"/>
  <c r="T254" i="2"/>
  <c r="R254" i="2"/>
  <c r="R251" i="2" s="1"/>
  <c r="P254" i="2"/>
  <c r="BK254" i="2"/>
  <c r="J254" i="2"/>
  <c r="BE254" i="2" s="1"/>
  <c r="BI253" i="2"/>
  <c r="BH253" i="2"/>
  <c r="BG253" i="2"/>
  <c r="BF253" i="2"/>
  <c r="T253" i="2"/>
  <c r="R253" i="2"/>
  <c r="P253" i="2"/>
  <c r="BK253" i="2"/>
  <c r="J253" i="2"/>
  <c r="BE253" i="2"/>
  <c r="BI252" i="2"/>
  <c r="BH252" i="2"/>
  <c r="BG252" i="2"/>
  <c r="BF252" i="2"/>
  <c r="T252" i="2"/>
  <c r="T251" i="2" s="1"/>
  <c r="R252" i="2"/>
  <c r="P252" i="2"/>
  <c r="P251" i="2"/>
  <c r="BK252" i="2"/>
  <c r="J252" i="2"/>
  <c r="BE252" i="2"/>
  <c r="BI249" i="2"/>
  <c r="BH249" i="2"/>
  <c r="BG249" i="2"/>
  <c r="BF249" i="2"/>
  <c r="T249" i="2"/>
  <c r="R249" i="2"/>
  <c r="P249" i="2"/>
  <c r="BK249" i="2"/>
  <c r="J249" i="2"/>
  <c r="BE249" i="2"/>
  <c r="BI248" i="2"/>
  <c r="BH248" i="2"/>
  <c r="BG248" i="2"/>
  <c r="BF248" i="2"/>
  <c r="T248" i="2"/>
  <c r="R248" i="2"/>
  <c r="P248" i="2"/>
  <c r="BK248" i="2"/>
  <c r="J248" i="2"/>
  <c r="BE248" i="2"/>
  <c r="BI246" i="2"/>
  <c r="BH246" i="2"/>
  <c r="BG246" i="2"/>
  <c r="BF246" i="2"/>
  <c r="T246" i="2"/>
  <c r="R246" i="2"/>
  <c r="P246" i="2"/>
  <c r="BK246" i="2"/>
  <c r="J246" i="2"/>
  <c r="BE246" i="2" s="1"/>
  <c r="BI244" i="2"/>
  <c r="BH244" i="2"/>
  <c r="BG244" i="2"/>
  <c r="BF244" i="2"/>
  <c r="T244" i="2"/>
  <c r="R244" i="2"/>
  <c r="P244" i="2"/>
  <c r="BK244" i="2"/>
  <c r="J244" i="2"/>
  <c r="BE244" i="2"/>
  <c r="BI242" i="2"/>
  <c r="BH242" i="2"/>
  <c r="BG242" i="2"/>
  <c r="BF242" i="2"/>
  <c r="T242" i="2"/>
  <c r="R242" i="2"/>
  <c r="P242" i="2"/>
  <c r="BK242" i="2"/>
  <c r="J242" i="2"/>
  <c r="BE242" i="2"/>
  <c r="BI240" i="2"/>
  <c r="BH240" i="2"/>
  <c r="BG240" i="2"/>
  <c r="BF240" i="2"/>
  <c r="T240" i="2"/>
  <c r="R240" i="2"/>
  <c r="P240" i="2"/>
  <c r="BK240" i="2"/>
  <c r="J240" i="2"/>
  <c r="BE240" i="2"/>
  <c r="BI238" i="2"/>
  <c r="BH238" i="2"/>
  <c r="BG238" i="2"/>
  <c r="BF238" i="2"/>
  <c r="T238" i="2"/>
  <c r="R238" i="2"/>
  <c r="P238" i="2"/>
  <c r="BK238" i="2"/>
  <c r="J238" i="2"/>
  <c r="BE238" i="2" s="1"/>
  <c r="BI236" i="2"/>
  <c r="BH236" i="2"/>
  <c r="BG236" i="2"/>
  <c r="BF236" i="2"/>
  <c r="T236" i="2"/>
  <c r="R236" i="2"/>
  <c r="P236" i="2"/>
  <c r="BK236" i="2"/>
  <c r="J236" i="2"/>
  <c r="BE236" i="2"/>
  <c r="BI234" i="2"/>
  <c r="BH234" i="2"/>
  <c r="BG234" i="2"/>
  <c r="BF234" i="2"/>
  <c r="T234" i="2"/>
  <c r="R234" i="2"/>
  <c r="P234" i="2"/>
  <c r="BK234" i="2"/>
  <c r="J234" i="2"/>
  <c r="BE234" i="2"/>
  <c r="BI233" i="2"/>
  <c r="BH233" i="2"/>
  <c r="BG233" i="2"/>
  <c r="BF233" i="2"/>
  <c r="T233" i="2"/>
  <c r="R233" i="2"/>
  <c r="P233" i="2"/>
  <c r="BK233" i="2"/>
  <c r="J233" i="2"/>
  <c r="BE233" i="2"/>
  <c r="BI232" i="2"/>
  <c r="BH232" i="2"/>
  <c r="BG232" i="2"/>
  <c r="BF232" i="2"/>
  <c r="T232" i="2"/>
  <c r="R232" i="2"/>
  <c r="P232" i="2"/>
  <c r="BK232" i="2"/>
  <c r="J232" i="2"/>
  <c r="BE232" i="2" s="1"/>
  <c r="BI231" i="2"/>
  <c r="BH231" i="2"/>
  <c r="BG231" i="2"/>
  <c r="BF231" i="2"/>
  <c r="T231" i="2"/>
  <c r="R231" i="2"/>
  <c r="P231" i="2"/>
  <c r="BK231" i="2"/>
  <c r="J231" i="2"/>
  <c r="BE231" i="2"/>
  <c r="BI230" i="2"/>
  <c r="BH230" i="2"/>
  <c r="BG230" i="2"/>
  <c r="BF230" i="2"/>
  <c r="T230" i="2"/>
  <c r="T228" i="2" s="1"/>
  <c r="R230" i="2"/>
  <c r="P230" i="2"/>
  <c r="P228" i="2" s="1"/>
  <c r="BK230" i="2"/>
  <c r="J230" i="2"/>
  <c r="BE230" i="2"/>
  <c r="BI229" i="2"/>
  <c r="BH229" i="2"/>
  <c r="BG229" i="2"/>
  <c r="BF229" i="2"/>
  <c r="T229" i="2"/>
  <c r="R229" i="2"/>
  <c r="R228" i="2"/>
  <c r="P229" i="2"/>
  <c r="BK229" i="2"/>
  <c r="BK228" i="2" s="1"/>
  <c r="J228" i="2" s="1"/>
  <c r="J66" i="2" s="1"/>
  <c r="J229" i="2"/>
  <c r="BE229" i="2" s="1"/>
  <c r="BI226" i="2"/>
  <c r="BH226" i="2"/>
  <c r="BG226" i="2"/>
  <c r="BF226" i="2"/>
  <c r="T226" i="2"/>
  <c r="R226" i="2"/>
  <c r="P226" i="2"/>
  <c r="BK226" i="2"/>
  <c r="J226" i="2"/>
  <c r="BE226" i="2"/>
  <c r="BI225" i="2"/>
  <c r="BH225" i="2"/>
  <c r="BG225" i="2"/>
  <c r="BF225" i="2"/>
  <c r="T225" i="2"/>
  <c r="R225" i="2"/>
  <c r="P225" i="2"/>
  <c r="BK225" i="2"/>
  <c r="J225" i="2"/>
  <c r="BE225" i="2" s="1"/>
  <c r="BI224" i="2"/>
  <c r="BH224" i="2"/>
  <c r="BG224" i="2"/>
  <c r="BF224" i="2"/>
  <c r="T224" i="2"/>
  <c r="R224" i="2"/>
  <c r="P224" i="2"/>
  <c r="BK224" i="2"/>
  <c r="J224" i="2"/>
  <c r="BE224" i="2"/>
  <c r="BI223" i="2"/>
  <c r="BH223" i="2"/>
  <c r="BG223" i="2"/>
  <c r="BF223" i="2"/>
  <c r="T223" i="2"/>
  <c r="R223" i="2"/>
  <c r="P223" i="2"/>
  <c r="BK223" i="2"/>
  <c r="J223" i="2"/>
  <c r="BE223" i="2"/>
  <c r="BI222" i="2"/>
  <c r="BH222" i="2"/>
  <c r="BG222" i="2"/>
  <c r="BF222" i="2"/>
  <c r="T222" i="2"/>
  <c r="R222" i="2"/>
  <c r="P222" i="2"/>
  <c r="BK222" i="2"/>
  <c r="J222" i="2"/>
  <c r="BE222" i="2"/>
  <c r="BI221" i="2"/>
  <c r="BH221" i="2"/>
  <c r="BG221" i="2"/>
  <c r="BF221" i="2"/>
  <c r="T221" i="2"/>
  <c r="R221" i="2"/>
  <c r="P221" i="2"/>
  <c r="BK221" i="2"/>
  <c r="J221" i="2"/>
  <c r="BE221" i="2" s="1"/>
  <c r="BI219" i="2"/>
  <c r="BH219" i="2"/>
  <c r="BG219" i="2"/>
  <c r="BF219" i="2"/>
  <c r="T219" i="2"/>
  <c r="R219" i="2"/>
  <c r="P219" i="2"/>
  <c r="BK219" i="2"/>
  <c r="J219" i="2"/>
  <c r="BE219" i="2"/>
  <c r="BI218" i="2"/>
  <c r="BH218" i="2"/>
  <c r="BG218" i="2"/>
  <c r="BF218" i="2"/>
  <c r="T218" i="2"/>
  <c r="R218" i="2"/>
  <c r="P218" i="2"/>
  <c r="BK218" i="2"/>
  <c r="J218" i="2"/>
  <c r="BE218" i="2"/>
  <c r="BI217" i="2"/>
  <c r="BH217" i="2"/>
  <c r="BG217" i="2"/>
  <c r="BF217" i="2"/>
  <c r="T217" i="2"/>
  <c r="R217" i="2"/>
  <c r="P217" i="2"/>
  <c r="BK217" i="2"/>
  <c r="J217" i="2"/>
  <c r="BE217" i="2"/>
  <c r="BI216" i="2"/>
  <c r="BH216" i="2"/>
  <c r="BG216" i="2"/>
  <c r="BF216" i="2"/>
  <c r="T216" i="2"/>
  <c r="R216" i="2"/>
  <c r="P216" i="2"/>
  <c r="BK216" i="2"/>
  <c r="J216" i="2"/>
  <c r="BE216" i="2" s="1"/>
  <c r="BI214" i="2"/>
  <c r="BH214" i="2"/>
  <c r="BG214" i="2"/>
  <c r="BF214" i="2"/>
  <c r="T214" i="2"/>
  <c r="R214" i="2"/>
  <c r="P214" i="2"/>
  <c r="BK214" i="2"/>
  <c r="J214" i="2"/>
  <c r="BE214" i="2"/>
  <c r="BI212" i="2"/>
  <c r="BH212" i="2"/>
  <c r="BG212" i="2"/>
  <c r="BF212" i="2"/>
  <c r="T212" i="2"/>
  <c r="T209" i="2" s="1"/>
  <c r="R212" i="2"/>
  <c r="P212" i="2"/>
  <c r="P209" i="2" s="1"/>
  <c r="BK212" i="2"/>
  <c r="J212" i="2"/>
  <c r="BE212" i="2"/>
  <c r="BI210" i="2"/>
  <c r="BH210" i="2"/>
  <c r="BG210" i="2"/>
  <c r="BF210" i="2"/>
  <c r="T210" i="2"/>
  <c r="R210" i="2"/>
  <c r="R209" i="2"/>
  <c r="P210" i="2"/>
  <c r="BK210" i="2"/>
  <c r="BK209" i="2" s="1"/>
  <c r="J209" i="2" s="1"/>
  <c r="J65" i="2" s="1"/>
  <c r="J210" i="2"/>
  <c r="BE210" i="2" s="1"/>
  <c r="BI207" i="2"/>
  <c r="BH207" i="2"/>
  <c r="BG207" i="2"/>
  <c r="BF207" i="2"/>
  <c r="T207" i="2"/>
  <c r="R207" i="2"/>
  <c r="P207" i="2"/>
  <c r="BK207" i="2"/>
  <c r="J207" i="2"/>
  <c r="BE207" i="2"/>
  <c r="BI206" i="2"/>
  <c r="BH206" i="2"/>
  <c r="BG206" i="2"/>
  <c r="BF206" i="2"/>
  <c r="T206" i="2"/>
  <c r="R206" i="2"/>
  <c r="P206" i="2"/>
  <c r="BK206" i="2"/>
  <c r="J206" i="2"/>
  <c r="BE206" i="2" s="1"/>
  <c r="BI205" i="2"/>
  <c r="BH205" i="2"/>
  <c r="BG205" i="2"/>
  <c r="BF205" i="2"/>
  <c r="T205" i="2"/>
  <c r="R205" i="2"/>
  <c r="P205" i="2"/>
  <c r="BK205" i="2"/>
  <c r="J205" i="2"/>
  <c r="BE205" i="2"/>
  <c r="BI204" i="2"/>
  <c r="BH204" i="2"/>
  <c r="BG204" i="2"/>
  <c r="BF204" i="2"/>
  <c r="T204" i="2"/>
  <c r="T201" i="2" s="1"/>
  <c r="R204" i="2"/>
  <c r="P204" i="2"/>
  <c r="P201" i="2" s="1"/>
  <c r="BK204" i="2"/>
  <c r="J204" i="2"/>
  <c r="BE204" i="2"/>
  <c r="BI202" i="2"/>
  <c r="BH202" i="2"/>
  <c r="BG202" i="2"/>
  <c r="BF202" i="2"/>
  <c r="T202" i="2"/>
  <c r="R202" i="2"/>
  <c r="R201" i="2"/>
  <c r="P202" i="2"/>
  <c r="BK202" i="2"/>
  <c r="BK201" i="2" s="1"/>
  <c r="J201" i="2" s="1"/>
  <c r="J64" i="2" s="1"/>
  <c r="J202" i="2"/>
  <c r="BE202" i="2" s="1"/>
  <c r="BI200" i="2"/>
  <c r="BH200" i="2"/>
  <c r="BG200" i="2"/>
  <c r="BF200" i="2"/>
  <c r="T200" i="2"/>
  <c r="R200" i="2"/>
  <c r="R198" i="2" s="1"/>
  <c r="P200" i="2"/>
  <c r="BK200" i="2"/>
  <c r="BK198" i="2" s="1"/>
  <c r="J198" i="2" s="1"/>
  <c r="J63" i="2" s="1"/>
  <c r="J200" i="2"/>
  <c r="BE200" i="2"/>
  <c r="BI199" i="2"/>
  <c r="BH199" i="2"/>
  <c r="BG199" i="2"/>
  <c r="BF199" i="2"/>
  <c r="T199" i="2"/>
  <c r="T198" i="2"/>
  <c r="R199" i="2"/>
  <c r="P199" i="2"/>
  <c r="P198" i="2" s="1"/>
  <c r="BK199" i="2"/>
  <c r="J199" i="2"/>
  <c r="BE199" i="2" s="1"/>
  <c r="BI196" i="2"/>
  <c r="BH196" i="2"/>
  <c r="BG196" i="2"/>
  <c r="BF196" i="2"/>
  <c r="T196" i="2"/>
  <c r="R196" i="2"/>
  <c r="P196" i="2"/>
  <c r="BK196" i="2"/>
  <c r="J196" i="2"/>
  <c r="BE196" i="2" s="1"/>
  <c r="BI194" i="2"/>
  <c r="BH194" i="2"/>
  <c r="BG194" i="2"/>
  <c r="BF194" i="2"/>
  <c r="T194" i="2"/>
  <c r="R194" i="2"/>
  <c r="P194" i="2"/>
  <c r="BK194" i="2"/>
  <c r="J194" i="2"/>
  <c r="BE194" i="2"/>
  <c r="BI192" i="2"/>
  <c r="BH192" i="2"/>
  <c r="BG192" i="2"/>
  <c r="BF192" i="2"/>
  <c r="T192" i="2"/>
  <c r="R192" i="2"/>
  <c r="P192" i="2"/>
  <c r="BK192" i="2"/>
  <c r="J192" i="2"/>
  <c r="BE192" i="2"/>
  <c r="BI191" i="2"/>
  <c r="BH191" i="2"/>
  <c r="BG191" i="2"/>
  <c r="BF191" i="2"/>
  <c r="T191" i="2"/>
  <c r="R191" i="2"/>
  <c r="P191" i="2"/>
  <c r="BK191" i="2"/>
  <c r="J191" i="2"/>
  <c r="BE191" i="2"/>
  <c r="BI189" i="2"/>
  <c r="BH189" i="2"/>
  <c r="BG189" i="2"/>
  <c r="BF189" i="2"/>
  <c r="T189" i="2"/>
  <c r="R189" i="2"/>
  <c r="P189" i="2"/>
  <c r="BK189" i="2"/>
  <c r="J189" i="2"/>
  <c r="BE189" i="2" s="1"/>
  <c r="BI187" i="2"/>
  <c r="BH187" i="2"/>
  <c r="BG187" i="2"/>
  <c r="BF187" i="2"/>
  <c r="T187" i="2"/>
  <c r="R187" i="2"/>
  <c r="P187" i="2"/>
  <c r="BK187" i="2"/>
  <c r="J187" i="2"/>
  <c r="BE187" i="2"/>
  <c r="BI185" i="2"/>
  <c r="BH185" i="2"/>
  <c r="BG185" i="2"/>
  <c r="BF185" i="2"/>
  <c r="T185" i="2"/>
  <c r="R185" i="2"/>
  <c r="P185" i="2"/>
  <c r="BK185" i="2"/>
  <c r="J185" i="2"/>
  <c r="BE185" i="2"/>
  <c r="BI183" i="2"/>
  <c r="BH183" i="2"/>
  <c r="BG183" i="2"/>
  <c r="BF183" i="2"/>
  <c r="T183" i="2"/>
  <c r="R183" i="2"/>
  <c r="R180" i="2" s="1"/>
  <c r="P183" i="2"/>
  <c r="BK183" i="2"/>
  <c r="BK180" i="2" s="1"/>
  <c r="J180" i="2" s="1"/>
  <c r="J62" i="2" s="1"/>
  <c r="J183" i="2"/>
  <c r="BE183" i="2"/>
  <c r="BI181" i="2"/>
  <c r="BH181" i="2"/>
  <c r="BG181" i="2"/>
  <c r="BF181" i="2"/>
  <c r="T181" i="2"/>
  <c r="T180" i="2"/>
  <c r="R181" i="2"/>
  <c r="P181" i="2"/>
  <c r="P180" i="2" s="1"/>
  <c r="BK181" i="2"/>
  <c r="J181" i="2"/>
  <c r="BE181" i="2" s="1"/>
  <c r="BI179" i="2"/>
  <c r="BH179" i="2"/>
  <c r="BG179" i="2"/>
  <c r="BF179" i="2"/>
  <c r="T179" i="2"/>
  <c r="T178" i="2"/>
  <c r="R179" i="2"/>
  <c r="R178" i="2"/>
  <c r="P179" i="2"/>
  <c r="P178" i="2" s="1"/>
  <c r="BK179" i="2"/>
  <c r="BK178" i="2"/>
  <c r="J178" i="2" s="1"/>
  <c r="J61" i="2" s="1"/>
  <c r="J179" i="2"/>
  <c r="BE179" i="2" s="1"/>
  <c r="BI176" i="2"/>
  <c r="BH176" i="2"/>
  <c r="BG176" i="2"/>
  <c r="BF176" i="2"/>
  <c r="T176" i="2"/>
  <c r="R176" i="2"/>
  <c r="P176" i="2"/>
  <c r="BK176" i="2"/>
  <c r="J176" i="2"/>
  <c r="BE176" i="2" s="1"/>
  <c r="BI175" i="2"/>
  <c r="BH175" i="2"/>
  <c r="BG175" i="2"/>
  <c r="BF175" i="2"/>
  <c r="T175" i="2"/>
  <c r="R175" i="2"/>
  <c r="P175" i="2"/>
  <c r="BK175" i="2"/>
  <c r="J175" i="2"/>
  <c r="BE175" i="2"/>
  <c r="BI174" i="2"/>
  <c r="BH174" i="2"/>
  <c r="BG174" i="2"/>
  <c r="BF174" i="2"/>
  <c r="T174" i="2"/>
  <c r="R174" i="2"/>
  <c r="P174" i="2"/>
  <c r="BK174" i="2"/>
  <c r="J174" i="2"/>
  <c r="BE174" i="2"/>
  <c r="BI173" i="2"/>
  <c r="BH173" i="2"/>
  <c r="BG173" i="2"/>
  <c r="BF173" i="2"/>
  <c r="T173" i="2"/>
  <c r="R173" i="2"/>
  <c r="P173" i="2"/>
  <c r="BK173" i="2"/>
  <c r="J173" i="2"/>
  <c r="BE173" i="2"/>
  <c r="BI172" i="2"/>
  <c r="BH172" i="2"/>
  <c r="BG172" i="2"/>
  <c r="BF172" i="2"/>
  <c r="T172" i="2"/>
  <c r="R172" i="2"/>
  <c r="P172" i="2"/>
  <c r="BK172" i="2"/>
  <c r="J172" i="2"/>
  <c r="BE172" i="2" s="1"/>
  <c r="BI171" i="2"/>
  <c r="BH171" i="2"/>
  <c r="BG171" i="2"/>
  <c r="BF171" i="2"/>
  <c r="T171" i="2"/>
  <c r="R171" i="2"/>
  <c r="P171" i="2"/>
  <c r="BK171" i="2"/>
  <c r="J171" i="2"/>
  <c r="BE171" i="2"/>
  <c r="BI169" i="2"/>
  <c r="BH169" i="2"/>
  <c r="BG169" i="2"/>
  <c r="BF169" i="2"/>
  <c r="T169" i="2"/>
  <c r="R169" i="2"/>
  <c r="P169" i="2"/>
  <c r="BK169" i="2"/>
  <c r="J169" i="2"/>
  <c r="BE169" i="2"/>
  <c r="BI168" i="2"/>
  <c r="BH168" i="2"/>
  <c r="BG168" i="2"/>
  <c r="BF168" i="2"/>
  <c r="T168" i="2"/>
  <c r="R168" i="2"/>
  <c r="P168" i="2"/>
  <c r="BK168" i="2"/>
  <c r="J168" i="2"/>
  <c r="BE168" i="2"/>
  <c r="BI167" i="2"/>
  <c r="BH167" i="2"/>
  <c r="BG167" i="2"/>
  <c r="BF167" i="2"/>
  <c r="T167" i="2"/>
  <c r="R167" i="2"/>
  <c r="P167" i="2"/>
  <c r="BK167" i="2"/>
  <c r="J167" i="2"/>
  <c r="BE167" i="2" s="1"/>
  <c r="BI166" i="2"/>
  <c r="BH166" i="2"/>
  <c r="BG166" i="2"/>
  <c r="BF166" i="2"/>
  <c r="T166" i="2"/>
  <c r="R166" i="2"/>
  <c r="P166" i="2"/>
  <c r="P163" i="2" s="1"/>
  <c r="BK166" i="2"/>
  <c r="J166" i="2"/>
  <c r="BE166" i="2"/>
  <c r="BI164" i="2"/>
  <c r="BH164" i="2"/>
  <c r="BG164" i="2"/>
  <c r="BF164" i="2"/>
  <c r="T164" i="2"/>
  <c r="T163" i="2" s="1"/>
  <c r="R164" i="2"/>
  <c r="R163" i="2" s="1"/>
  <c r="P164" i="2"/>
  <c r="BK164" i="2"/>
  <c r="BK163" i="2" s="1"/>
  <c r="J164" i="2"/>
  <c r="BE164" i="2"/>
  <c r="BI160" i="2"/>
  <c r="BH160" i="2"/>
  <c r="BG160" i="2"/>
  <c r="BF160" i="2"/>
  <c r="T160" i="2"/>
  <c r="T159" i="2"/>
  <c r="R160" i="2"/>
  <c r="R159" i="2" s="1"/>
  <c r="P160" i="2"/>
  <c r="P159" i="2"/>
  <c r="BK160" i="2"/>
  <c r="BK159" i="2"/>
  <c r="J159" i="2" s="1"/>
  <c r="J58" i="2" s="1"/>
  <c r="J160" i="2"/>
  <c r="BE160" i="2"/>
  <c r="BI157" i="2"/>
  <c r="BH157" i="2"/>
  <c r="BG157" i="2"/>
  <c r="BF157" i="2"/>
  <c r="T157" i="2"/>
  <c r="R157" i="2"/>
  <c r="P157" i="2"/>
  <c r="BK157" i="2"/>
  <c r="J157" i="2"/>
  <c r="BE157" i="2"/>
  <c r="BI154" i="2"/>
  <c r="BH154" i="2"/>
  <c r="BG154" i="2"/>
  <c r="BF154" i="2"/>
  <c r="T154" i="2"/>
  <c r="R154" i="2"/>
  <c r="P154" i="2"/>
  <c r="BK154" i="2"/>
  <c r="J154" i="2"/>
  <c r="BE154" i="2"/>
  <c r="BI152" i="2"/>
  <c r="BH152" i="2"/>
  <c r="BG152" i="2"/>
  <c r="BF152" i="2"/>
  <c r="T152" i="2"/>
  <c r="R152" i="2"/>
  <c r="R149" i="2" s="1"/>
  <c r="P152" i="2"/>
  <c r="BK152" i="2"/>
  <c r="BK149" i="2" s="1"/>
  <c r="J149" i="2" s="1"/>
  <c r="J57" i="2" s="1"/>
  <c r="J152" i="2"/>
  <c r="BE152" i="2"/>
  <c r="BI150" i="2"/>
  <c r="BH150" i="2"/>
  <c r="BG150" i="2"/>
  <c r="BF150" i="2"/>
  <c r="T150" i="2"/>
  <c r="T149" i="2"/>
  <c r="R150" i="2"/>
  <c r="P150" i="2"/>
  <c r="P149" i="2" s="1"/>
  <c r="BK150" i="2"/>
  <c r="J150" i="2"/>
  <c r="BE150" i="2" s="1"/>
  <c r="BI148" i="2"/>
  <c r="BH148" i="2"/>
  <c r="BG148" i="2"/>
  <c r="BF148" i="2"/>
  <c r="T148" i="2"/>
  <c r="R148" i="2"/>
  <c r="P148" i="2"/>
  <c r="BK148" i="2"/>
  <c r="J148" i="2"/>
  <c r="BE148" i="2" s="1"/>
  <c r="BI146" i="2"/>
  <c r="BH146" i="2"/>
  <c r="BG146" i="2"/>
  <c r="BF146" i="2"/>
  <c r="T146" i="2"/>
  <c r="R146" i="2"/>
  <c r="P146" i="2"/>
  <c r="BK146" i="2"/>
  <c r="J146" i="2"/>
  <c r="BE146" i="2"/>
  <c r="BI143" i="2"/>
  <c r="BH143" i="2"/>
  <c r="BG143" i="2"/>
  <c r="BF143" i="2"/>
  <c r="T143" i="2"/>
  <c r="R143" i="2"/>
  <c r="P143" i="2"/>
  <c r="BK143" i="2"/>
  <c r="J143" i="2"/>
  <c r="BE143" i="2"/>
  <c r="BI141" i="2"/>
  <c r="BH141" i="2"/>
  <c r="BG141" i="2"/>
  <c r="BF141" i="2"/>
  <c r="T141" i="2"/>
  <c r="R141" i="2"/>
  <c r="P141" i="2"/>
  <c r="BK141" i="2"/>
  <c r="J141" i="2"/>
  <c r="BE141" i="2"/>
  <c r="BI139" i="2"/>
  <c r="BH139" i="2"/>
  <c r="BG139" i="2"/>
  <c r="BF139" i="2"/>
  <c r="T139" i="2"/>
  <c r="R139" i="2"/>
  <c r="P139" i="2"/>
  <c r="BK139" i="2"/>
  <c r="J139" i="2"/>
  <c r="BE139" i="2" s="1"/>
  <c r="BI137" i="2"/>
  <c r="BH137" i="2"/>
  <c r="BG137" i="2"/>
  <c r="BF137" i="2"/>
  <c r="T137" i="2"/>
  <c r="R137" i="2"/>
  <c r="P137" i="2"/>
  <c r="BK137" i="2"/>
  <c r="J137" i="2"/>
  <c r="BE137" i="2"/>
  <c r="BI134" i="2"/>
  <c r="BH134" i="2"/>
  <c r="BG134" i="2"/>
  <c r="BF134" i="2"/>
  <c r="T134" i="2"/>
  <c r="T129" i="2" s="1"/>
  <c r="R134" i="2"/>
  <c r="P134" i="2"/>
  <c r="BK134" i="2"/>
  <c r="J134" i="2"/>
  <c r="BE134" i="2"/>
  <c r="BI132" i="2"/>
  <c r="BH132" i="2"/>
  <c r="BG132" i="2"/>
  <c r="BF132" i="2"/>
  <c r="T132" i="2"/>
  <c r="R132" i="2"/>
  <c r="R129" i="2" s="1"/>
  <c r="P132" i="2"/>
  <c r="BK132" i="2"/>
  <c r="BK129" i="2" s="1"/>
  <c r="J129" i="2" s="1"/>
  <c r="J56" i="2" s="1"/>
  <c r="J132" i="2"/>
  <c r="BE132" i="2"/>
  <c r="BI130" i="2"/>
  <c r="BH130" i="2"/>
  <c r="BG130" i="2"/>
  <c r="BF130" i="2"/>
  <c r="T130" i="2"/>
  <c r="R130" i="2"/>
  <c r="P130" i="2"/>
  <c r="P129" i="2" s="1"/>
  <c r="BK130" i="2"/>
  <c r="J130" i="2"/>
  <c r="BE130" i="2" s="1"/>
  <c r="BI120" i="2"/>
  <c r="BH120" i="2"/>
  <c r="BG120" i="2"/>
  <c r="BF120" i="2"/>
  <c r="T120" i="2"/>
  <c r="R120" i="2"/>
  <c r="P120" i="2"/>
  <c r="BK120" i="2"/>
  <c r="J120" i="2"/>
  <c r="BE120" i="2" s="1"/>
  <c r="BI119" i="2"/>
  <c r="BH119" i="2"/>
  <c r="BG119" i="2"/>
  <c r="BF119" i="2"/>
  <c r="T119" i="2"/>
  <c r="R119" i="2"/>
  <c r="P119" i="2"/>
  <c r="P100" i="2" s="1"/>
  <c r="BK119" i="2"/>
  <c r="J119" i="2"/>
  <c r="BE119" i="2"/>
  <c r="BI110" i="2"/>
  <c r="BH110" i="2"/>
  <c r="BG110" i="2"/>
  <c r="BF110" i="2"/>
  <c r="T110" i="2"/>
  <c r="R110" i="2"/>
  <c r="P110" i="2"/>
  <c r="BK110" i="2"/>
  <c r="J110" i="2"/>
  <c r="BE110" i="2"/>
  <c r="BI108" i="2"/>
  <c r="BH108" i="2"/>
  <c r="BG108" i="2"/>
  <c r="BF108" i="2"/>
  <c r="T108" i="2"/>
  <c r="T100" i="2" s="1"/>
  <c r="R108" i="2"/>
  <c r="P108" i="2"/>
  <c r="BK108" i="2"/>
  <c r="J108" i="2"/>
  <c r="BE108" i="2"/>
  <c r="BI107" i="2"/>
  <c r="F32" i="2" s="1"/>
  <c r="BD52" i="1" s="1"/>
  <c r="BD51" i="1" s="1"/>
  <c r="W30" i="1" s="1"/>
  <c r="BH107" i="2"/>
  <c r="BG107" i="2"/>
  <c r="BF107" i="2"/>
  <c r="T107" i="2"/>
  <c r="R107" i="2"/>
  <c r="P107" i="2"/>
  <c r="BK107" i="2"/>
  <c r="J107" i="2"/>
  <c r="BE107" i="2" s="1"/>
  <c r="BI101" i="2"/>
  <c r="BH101" i="2"/>
  <c r="BG101" i="2"/>
  <c r="BF101" i="2"/>
  <c r="T101" i="2"/>
  <c r="R101" i="2"/>
  <c r="R100" i="2" s="1"/>
  <c r="P101" i="2"/>
  <c r="BK101" i="2"/>
  <c r="BK100" i="2"/>
  <c r="J100" i="2" s="1"/>
  <c r="J55" i="2" s="1"/>
  <c r="J101" i="2"/>
  <c r="BE101" i="2"/>
  <c r="BI99" i="2"/>
  <c r="BH99" i="2"/>
  <c r="F31" i="2" s="1"/>
  <c r="BC52" i="1" s="1"/>
  <c r="BC51" i="1" s="1"/>
  <c r="BG99" i="2"/>
  <c r="F30" i="2" s="1"/>
  <c r="BB52" i="1" s="1"/>
  <c r="BB51" i="1" s="1"/>
  <c r="BF99" i="2"/>
  <c r="F29" i="2" s="1"/>
  <c r="BA52" i="1" s="1"/>
  <c r="BA51" i="1" s="1"/>
  <c r="T99" i="2"/>
  <c r="T98" i="2" s="1"/>
  <c r="T97" i="2" s="1"/>
  <c r="R99" i="2"/>
  <c r="R98" i="2"/>
  <c r="P99" i="2"/>
  <c r="P98" i="2" s="1"/>
  <c r="BK99" i="2"/>
  <c r="BK98" i="2" s="1"/>
  <c r="J99" i="2"/>
  <c r="BE99" i="2"/>
  <c r="F90" i="2"/>
  <c r="E88" i="2"/>
  <c r="F45" i="2"/>
  <c r="E43" i="2"/>
  <c r="J19" i="2"/>
  <c r="E19" i="2"/>
  <c r="J92" i="2" s="1"/>
  <c r="J18" i="2"/>
  <c r="J16" i="2"/>
  <c r="E16" i="2"/>
  <c r="F48" i="2" s="1"/>
  <c r="F93" i="2"/>
  <c r="J15" i="2"/>
  <c r="J13" i="2"/>
  <c r="E13" i="2"/>
  <c r="F92" i="2"/>
  <c r="F47" i="2"/>
  <c r="J12" i="2"/>
  <c r="J10" i="2"/>
  <c r="J90" i="2" s="1"/>
  <c r="J45" i="2"/>
  <c r="AS51" i="1"/>
  <c r="L47" i="1"/>
  <c r="AM46" i="1"/>
  <c r="L46" i="1"/>
  <c r="AM44" i="1"/>
  <c r="L44" i="1"/>
  <c r="L42" i="1"/>
  <c r="L41" i="1"/>
  <c r="AX51" i="1" l="1"/>
  <c r="W28" i="1"/>
  <c r="P162" i="2"/>
  <c r="W29" i="1"/>
  <c r="AY51" i="1"/>
  <c r="R162" i="2"/>
  <c r="AW51" i="1"/>
  <c r="AK27" i="1" s="1"/>
  <c r="W27" i="1"/>
  <c r="T162" i="2"/>
  <c r="T96" i="2" s="1"/>
  <c r="J28" i="2"/>
  <c r="AV52" i="1" s="1"/>
  <c r="AT52" i="1" s="1"/>
  <c r="J98" i="2"/>
  <c r="J54" i="2" s="1"/>
  <c r="BK97" i="2"/>
  <c r="P313" i="2"/>
  <c r="P97" i="2"/>
  <c r="P96" i="2" s="1"/>
  <c r="AU52" i="1" s="1"/>
  <c r="AU51" i="1" s="1"/>
  <c r="R97" i="2"/>
  <c r="R96" i="2" s="1"/>
  <c r="J163" i="2"/>
  <c r="J60" i="2" s="1"/>
  <c r="BK162" i="2"/>
  <c r="J162" i="2" s="1"/>
  <c r="J59" i="2" s="1"/>
  <c r="J29" i="2"/>
  <c r="AW52" i="1" s="1"/>
  <c r="F28" i="2"/>
  <c r="AZ52" i="1" s="1"/>
  <c r="AZ51" i="1" s="1"/>
  <c r="BK309" i="2"/>
  <c r="J309" i="2" s="1"/>
  <c r="J73" i="2" s="1"/>
  <c r="BK313" i="2"/>
  <c r="J313" i="2" s="1"/>
  <c r="J75" i="2" s="1"/>
  <c r="J47" i="2"/>
  <c r="J97" i="2" l="1"/>
  <c r="J53" i="2" s="1"/>
  <c r="BK96" i="2"/>
  <c r="J96" i="2" s="1"/>
  <c r="W26" i="1"/>
  <c r="AV51" i="1"/>
  <c r="AT51" i="1" l="1"/>
  <c r="AK26" i="1"/>
  <c r="J25" i="2"/>
  <c r="J52" i="2"/>
  <c r="AG52" i="1" l="1"/>
  <c r="J34" i="2"/>
  <c r="AG51" i="1" l="1"/>
  <c r="AN52" i="1"/>
  <c r="AK23" i="1" l="1"/>
  <c r="AK32" i="1" s="1"/>
  <c r="AN51" i="1"/>
</calcChain>
</file>

<file path=xl/sharedStrings.xml><?xml version="1.0" encoding="utf-8"?>
<sst xmlns="http://schemas.openxmlformats.org/spreadsheetml/2006/main" count="3159" uniqueCount="880">
  <si>
    <t>Export VZ</t>
  </si>
  <si>
    <t>List obsahuje:</t>
  </si>
  <si>
    <t>1) Rekapitulace stavby</t>
  </si>
  <si>
    <t>2) Rekapitulace objektů stavby a soupisů prací</t>
  </si>
  <si>
    <t>3.0</t>
  </si>
  <si>
    <t>ZAMOK</t>
  </si>
  <si>
    <t>False</t>
  </si>
  <si>
    <t>{5c3a19f9-43b8-4063-94ad-b3aaed4762ab}</t>
  </si>
  <si>
    <t>0,01</t>
  </si>
  <si>
    <t>21</t>
  </si>
  <si>
    <t>15</t>
  </si>
  <si>
    <t>REKAPITULACE STAVBY</t>
  </si>
  <si>
    <t>v ---  níže se nacházejí doplnkové a pomocné údaje k sestavám  --- v</t>
  </si>
  <si>
    <t>Návod na vyplnění</t>
  </si>
  <si>
    <t>0,001</t>
  </si>
  <si>
    <t>Kód:</t>
  </si>
  <si>
    <t>182375</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</si>
  <si>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</si>
  <si>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</si>
  <si>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uhelné kotelny Liblín</t>
  </si>
  <si>
    <t>KSO:</t>
  </si>
  <si>
    <t/>
  </si>
  <si>
    <t>CC-CZ:</t>
  </si>
  <si>
    <t>Místo:</t>
  </si>
  <si>
    <t>Liblín</t>
  </si>
  <si>
    <t>Datum:</t>
  </si>
  <si>
    <t>4. 5. 2018</t>
  </si>
  <si>
    <t>Zadavatel:</t>
  </si>
  <si>
    <t>IČ:</t>
  </si>
  <si>
    <t xml:space="preserve"> </t>
  </si>
  <si>
    <t>DIČ:</t>
  </si>
  <si>
    <t>Uchazeč:</t>
  </si>
  <si>
    <t>Vyplň údaj</t>
  </si>
  <si>
    <t>Projektant:</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</si>
  <si>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</si>
  <si>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</si>
  <si>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</si>
  <si>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</si>
  <si>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</si>
  <si>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</si>
  <si>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</si>
  <si>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</si>
  <si>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</si>
  <si>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</si>
  <si>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</si>
  <si>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</si>
  <si>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</si>
  <si>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</si>
  <si>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</si>
  <si>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</si>
  <si>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</si>
  <si>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</si>
  <si>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</si>
  <si>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</si>
  <si>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</si>
  <si>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</si>
  <si>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</si>
  <si>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</si>
  <si>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</si>
  <si>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</si>
  <si>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</si>
  <si>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</si>
  <si>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</si>
  <si>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</si>
  <si>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</si>
  <si>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</si>
  <si>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</si>
  <si>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</si>
  <si>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</si>
  <si>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</si>
  <si>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</si>
  <si>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</si>
  <si>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</si>
  <si>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</si>
  <si>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</si>
  <si>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</si>
  <si>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</si>
  <si>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</si>
  <si>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</si>
  <si>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</si>
  <si>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</si>
  <si>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</si>
  <si>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</si>
  <si>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2</t>
  </si>
  <si>
    <t>KRYCÍ LIST SOUPISU</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</si>
  <si>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</si>
  <si>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</si>
  <si>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</si>
  <si>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</si>
  <si>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</si>
  <si>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</si>
  <si>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</si>
  <si>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</si>
  <si>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</si>
  <si>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Přemístění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</si>
  <si>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</si>
  <si>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</si>
  <si>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</si>
  <si>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</si>
  <si>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</si>
  <si>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724 - Zdravotechnika - strojní vybavení</t>
  </si>
  <si>
    <t xml:space="preserve">    731 - Ústřední vytápění - kotelny</t>
  </si>
  <si>
    <t xml:space="preserve">    732 - Ústřední vytápění - strojovny</t>
  </si>
  <si>
    <t xml:space="preserve">    733 - Ústřední vytápění - rozvodné potrubí</t>
  </si>
  <si>
    <t xml:space="preserve">    734 - Ústřední vytápění - armatury</t>
  </si>
  <si>
    <t xml:space="preserve">    742 - Elektroinstalace - slaboproud</t>
  </si>
  <si>
    <t xml:space="preserve">    749 - Elektromontáže - ostatní práce a konstrukce</t>
  </si>
  <si>
    <t xml:space="preserve">    767 - Konstrukce zámečnické</t>
  </si>
  <si>
    <t xml:space="preserve">    783 - Dokončovací práce - nátěry</t>
  </si>
  <si>
    <t xml:space="preserve">    784 - Dokončovací práce - malby a tapety</t>
  </si>
  <si>
    <t>M - Práce a dodávky M</t>
  </si>
  <si>
    <t xml:space="preserve">    23-M - Montáže potrubí</t>
  </si>
  <si>
    <t>VRN - Vedlejší rozpočtové náklady</t>
  </si>
  <si>
    <t xml:space="preserve">    VRN1 - Průzkumné, geodetické a projektové práce</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</si>
  <si>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</si>
  <si>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</si>
  <si>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</si>
  <si>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</si>
  <si>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</si>
  <si>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</si>
  <si>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</si>
  <si>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</si>
  <si>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</si>
  <si>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</si>
  <si>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</si>
  <si>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</si>
  <si>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</si>
  <si>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</si>
  <si>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</si>
  <si>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</si>
  <si>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</si>
  <si>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</si>
  <si>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</si>
  <si>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</si>
  <si>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</si>
  <si>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103</t>
  </si>
  <si>
    <t>K</t>
  </si>
  <si>
    <t>310236261</t>
  </si>
  <si>
    <t>Zazdívka otvorů ve zdivu nadzákladovém cihlami pálenými plochy přes 0,0225 m2 do 0,09 m2, ve zdi tl. přes 450 do 600 mm</t>
  </si>
  <si>
    <t>kus</t>
  </si>
  <si>
    <t>CS ÚRS 2018 01</t>
  </si>
  <si>
    <t>4</t>
  </si>
  <si>
    <t>-651406406</t>
  </si>
  <si>
    <t>6</t>
  </si>
  <si>
    <t>Úpravy povrchů, podlahy a osazování výplní</t>
  </si>
  <si>
    <t>104</t>
  </si>
  <si>
    <t>612325423</t>
  </si>
  <si>
    <t>Oprava vápenocementové omítky vnitřních ploch štukové dvouvrstvé, tloušťky do 20 mm a tloušťky štuku do 3 mm stěn, v rozsahu opravované plochy přes 30 do 50%</t>
  </si>
  <si>
    <t>m2</t>
  </si>
  <si>
    <t>-154280654</t>
  </si>
  <si>
    <t>PSC</t>
  </si>
  <si>
    <t xml:space="preserve">Poznámka k souboru cen:_x000D_
1. Pro ocenění opravy omítek plochy do 1 m2 se použijí ceny souboru cen 61. 32-52.. Vápenocementová omítka jednotlivých malých ploch. </t>
  </si>
  <si>
    <t>VV</t>
  </si>
  <si>
    <t>Kotelna</t>
  </si>
  <si>
    <t>(5,68+5,42)*2*4,9</t>
  </si>
  <si>
    <t>30%</t>
  </si>
  <si>
    <t>108,78*0,3</t>
  </si>
  <si>
    <t>105</t>
  </si>
  <si>
    <t>622131111</t>
  </si>
  <si>
    <t>Podkladní a spojovací vrstva vnějších omítaných ploch polymercementový spojovací můstek nanášený ručně stěn</t>
  </si>
  <si>
    <t>-1528048566</t>
  </si>
  <si>
    <t>106</t>
  </si>
  <si>
    <t>624111009</t>
  </si>
  <si>
    <t>Oškrabání omítky v místnostech výšky do 3,80 m</t>
  </si>
  <si>
    <t>16</t>
  </si>
  <si>
    <t>2048834616</t>
  </si>
  <si>
    <t xml:space="preserve">Poznámka k souboru cen:_x000D_
1. Cenami souboru cen se oceňuje jakýkoli počet současně škrabaných vrstev barvy. </t>
  </si>
  <si>
    <t>126</t>
  </si>
  <si>
    <t>631312121</t>
  </si>
  <si>
    <t>Doplnění dosavadních mazanin prostým betonem s dodáním hmot, bez potěru, plochy jednotlivě přes 1 m2 do 4 m2 a tl. do 80 mm</t>
  </si>
  <si>
    <t>m3</t>
  </si>
  <si>
    <t>1887422731</t>
  </si>
  <si>
    <t>5,68*2,7*0,08</t>
  </si>
  <si>
    <t>0,74*0,9*0,05</t>
  </si>
  <si>
    <t>Mezisoučet</t>
  </si>
  <si>
    <t>Úpravna</t>
  </si>
  <si>
    <t>9*0,3*0,3*0,05</t>
  </si>
  <si>
    <t>Součet</t>
  </si>
  <si>
    <t>110</t>
  </si>
  <si>
    <t>632902211</t>
  </si>
  <si>
    <t>Příprava zatvrdlého povrchu betonových mazanin pro cementový potěr cementovým mlékem s přísadou</t>
  </si>
  <si>
    <t>593048061</t>
  </si>
  <si>
    <t>112</t>
  </si>
  <si>
    <t>633992111</t>
  </si>
  <si>
    <t>Odmaštění betonových podlah od olejových nánosů</t>
  </si>
  <si>
    <t>-226347688</t>
  </si>
  <si>
    <t xml:space="preserve">Poznámka k souboru cen:_x000D_
1. V ceně jsou započteny náklady na frézováním mastného povrchu a penetrace pomocí metylmetakrylátové penetrace s přesypem křemičitých písků k zastavení vzlínání olejů. </t>
  </si>
  <si>
    <t>5,68*5,42</t>
  </si>
  <si>
    <t>5,7*5,3</t>
  </si>
  <si>
    <t>9</t>
  </si>
  <si>
    <t>Ostatní konstrukce a práce, bourání</t>
  </si>
  <si>
    <t>113</t>
  </si>
  <si>
    <t>949101111</t>
  </si>
  <si>
    <t>Lešení pomocné pracovní pro objekty pozemních staveb pro zatížení do 150 kg/m2, o výšce lešeňové podlahy do 1,9 m</t>
  </si>
  <si>
    <t>338028495</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</si>
  <si>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</si>
  <si>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952901110R</t>
  </si>
  <si>
    <t>Čištění budov při provádění oprav a udržovacích prací oken dvojitých nebo zdvojených omytím, plochy do Požární dohled</t>
  </si>
  <si>
    <t>hod</t>
  </si>
  <si>
    <t>-492829402</t>
  </si>
  <si>
    <t>12*1</t>
  </si>
  <si>
    <t>129</t>
  </si>
  <si>
    <t>952901114</t>
  </si>
  <si>
    <t>Vyčištění budov nebo objektů před předáním do užívání budov bytové nebo občanské výstavby, světlé výšky podlaží přes 4 m</t>
  </si>
  <si>
    <t>980082201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</si>
  <si>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</si>
  <si>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5,42*5,68+5,5*4,68+5,2*5,3+5,7*5,3</t>
  </si>
  <si>
    <t>952902021</t>
  </si>
  <si>
    <t>Čištění budov při provádění oprav a udržovacích prací podlah hladkých zametením</t>
  </si>
  <si>
    <t>-42160523</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</si>
  <si>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 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 cenách očištění schodišť jsou započteny náklady na očištění schodišťových stupňů a schodišťového zábradlí. Plocha podest se započítává do plochy podlah. 6. V cenách čištění oken a balkonových dveří jsou započteny náklady na očištění rámu, parapetu, prahu a kování a očištění a vyleštění skleněné výplně. 7. V 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 </t>
  </si>
  <si>
    <t>8</t>
  </si>
  <si>
    <t>953845120R</t>
  </si>
  <si>
    <t>Vyvložkování stávajících komínových nebo větracích průduchů nerezovými vložkami pevnými, včetně ukončení komínu svislého kouřovodu světlý průměr vložky přes 200 m do 300 mm</t>
  </si>
  <si>
    <t>soubor</t>
  </si>
  <si>
    <t>201795688</t>
  </si>
  <si>
    <t xml:space="preserve">Poznámka k souboru cen:_x000D_
1. V cenách -5111 až -5114 a -5211 až -5214 jsou započteny náklady na: a) dodávku a montáž materiálu, tj.: komínovou vložku, kondenzátní jímku, sopouch, revizní uzávěr, krycí desku a komínovou hlavu, b) nutné manipulační otvory pro zakotvení vložky, tj. jejich případné vybourání, opětné zazdění a omítnutí do původního stavu konstrukce, avšak bez vymalování, eventuálně tapetování. 2. V cenách -5116 až -5119 a -5216 až -5219 jsou započteny náklady na: a) dodávku a montáž materiálu, tj.: nastavitelné koleno 0 - 90°, komínovou vložku, krycí desku a komínovou hlavu, b) nutné manipulační otvory pro zakotvení vložky, tj. jejich případné vybourání, opětné zazdění a omítnutí do původního stavu konstrukce, avšak bez vymalování, eventuálně tapetování. 3. V cenách nejsou započteny náklady na: a) 997 01-3 Vnitrostaveništní doprava suti a 997 01-35 Odvoz suti části B01 katalogu 801-3. Svislý přesun sutě se uvažuje z podlaží, ve kterém se nachází střed vložky, b) vybourání, zazdění a omítnutí jiných manipulačních otvorů (např. v místech uhýbání komínů), neuvedených v poznámce č.1.; tyto se ocení příslušnými cenami katalogu 801-3 Budovy a haly - bourání konstrukcí a katalogu 801-4 Budovy a haly - opravy a údržba, c) odstranění komínových nástavců, opravy komínových nástavců a opravy komínového tělesa, d) technickou prohlídku stavu komínového tělesa; tyto se ocení samostatně. 4. Ceny příplatku -512. a -522. lze použít i pro ocenění samostatného vyvložkování stávajícího komínového průduchu bez založení a ukončení komínového průduchu. 5. Ceny jsou určeny pro ocenění opravy stávajícího komínového průduchu vyvložkováním nebo vyvložkování stávajícího větracího průduchu. 6. Délka se měří jako délka komína od spodního okraje vložky až po horní hranu hlavy komínového tělesa nebo svislého kouřovodu. </t>
  </si>
  <si>
    <t>953845121R</t>
  </si>
  <si>
    <t>D+M kouřovodu nerezovými vložkami pevnými D do 200 mm (napojení kotlů na komín vč.revize)</t>
  </si>
  <si>
    <t>-1524551016</t>
  </si>
  <si>
    <t>127</t>
  </si>
  <si>
    <t>961031311</t>
  </si>
  <si>
    <t>Bourání základů ze zdiva cihelného na maltu vápennou nebo vápenocementovou</t>
  </si>
  <si>
    <t>202424005</t>
  </si>
  <si>
    <t>Kouřovody</t>
  </si>
  <si>
    <t>0,77*0,9*0,79*2</t>
  </si>
  <si>
    <t>116</t>
  </si>
  <si>
    <t>961044111</t>
  </si>
  <si>
    <t>Bourání základů z betonu prostého</t>
  </si>
  <si>
    <t>161438509</t>
  </si>
  <si>
    <t>"ÚPRAVNA "  0,3*0,3*3   * 3 "ks</t>
  </si>
  <si>
    <t>117</t>
  </si>
  <si>
    <t>971033361</t>
  </si>
  <si>
    <t>Vybourání otvorů ve zdivu základovém nebo nadzákladovém z cihel, tvárnic, příčkovek z cihel pálených na maltu vápennou nebo vápenocementovou plochy do 0,09 m2, tl. do 600 mm</t>
  </si>
  <si>
    <t>-1826207706</t>
  </si>
  <si>
    <t>997</t>
  </si>
  <si>
    <t>Přemístění sutě</t>
  </si>
  <si>
    <t>118</t>
  </si>
  <si>
    <t>997013151</t>
  </si>
  <si>
    <t>Vnitrostaveništní doprava suti a vybouraných hmot vodorovně do 50 m svisle s omezením mechanizace pro budovy a haly výšky do 6 m</t>
  </si>
  <si>
    <t>t</t>
  </si>
  <si>
    <t>-2105805694</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</si>
  <si>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</si>
  <si>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119</t>
  </si>
  <si>
    <t>997013501</t>
  </si>
  <si>
    <t>Odvoz suti a vybouraných hmot na skládku nebo meziskládku se složením, na vzdálenost do 1 km</t>
  </si>
  <si>
    <t>-226474835</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</si>
  <si>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</si>
  <si>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120</t>
  </si>
  <si>
    <t>997013509</t>
  </si>
  <si>
    <t>Odvoz suti a vybouraných hmot na skládku nebo meziskládku se složením, na vzdálenost Příplatek k ceně za každý další i započatý 1 km přes 1 km</t>
  </si>
  <si>
    <t>-775683349</t>
  </si>
  <si>
    <t>1,097   * 4</t>
  </si>
  <si>
    <t>121</t>
  </si>
  <si>
    <t>997013801</t>
  </si>
  <si>
    <t>Poplatek za uložení stavebního odpadu na skládce (skládkovné) z prostého betonu zatříděného do Katalogu odpadů pod kódem 170 101</t>
  </si>
  <si>
    <t>-1154190662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</si>
  <si>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</si>
  <si>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</si>
  <si>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</si>
  <si>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122</t>
  </si>
  <si>
    <t>998011001</t>
  </si>
  <si>
    <t>Přesun hmot pro budovy občanské výstavby, bydlení, výrobu a služby s nosnou svislou konstrukcí zděnou z cihel, tvárnic nebo kamene vodorovná dopravní vzdálenost do 100 m pro budovy výšky do 6 m</t>
  </si>
  <si>
    <t>-563087413</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</si>
  <si>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</si>
  <si>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</si>
  <si>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</si>
  <si>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713</t>
  </si>
  <si>
    <t>Izolace tepelné</t>
  </si>
  <si>
    <t>20</t>
  </si>
  <si>
    <t>713463211</t>
  </si>
  <si>
    <t>Montáž izolace tepelné potrubí a ohybů tvarovkami nebo deskami potrubními pouzdry s povrchovou úpravou hliníkovou fólií (izolační materiál ve specifikaci) přelepenými samolepící hliníkovou páskou potrubí jednovrstvá D do 50 mm</t>
  </si>
  <si>
    <t>m</t>
  </si>
  <si>
    <t>-828849036</t>
  </si>
  <si>
    <t xml:space="preserve">Poznámka k souboru cen:_x000D_
1. Ceny -1121 až -1173 slouží pro skladebné ocenění oprav tepelných izolací potrubí skružemi připevněnými na tmel v části C01 Opravy a údržba tepelných izolací. 2. Cenami -1121 až -1173 lze oceňovat izolace skružemi o obvodu izolace do 1 570 mm včetně (tj. do vnějšího průměru skruže 500 mm). Izolace většího obvodu lze oceňovat cenami souboru cen 713 36-112 Montáž izolace tepelné těles ploch tvarových v části A 03. 3. Množství měrných jednotek u položek 713 46-3111 až -3411 se určuje podle článku 3521 Všeobecných podmínek části A04 tohoto katalogu. </t>
  </si>
  <si>
    <t>M</t>
  </si>
  <si>
    <t>63154001</t>
  </si>
  <si>
    <t>páska samolepící hliníková šířka 50 mm, délka 50 m</t>
  </si>
  <si>
    <t>32</t>
  </si>
  <si>
    <t>561293642</t>
  </si>
  <si>
    <t>22</t>
  </si>
  <si>
    <t>63154573</t>
  </si>
  <si>
    <t>pouzdro izolační potrubní s jednostrannou Al fólií max. 250/100 °C 42/40 mm</t>
  </si>
  <si>
    <t>-1968735731</t>
  </si>
  <si>
    <t>31</t>
  </si>
  <si>
    <t>63154604</t>
  </si>
  <si>
    <t>pouzdro izolační potrubní s jednostrannou Al fólií max. 250/100 °C 49/50 mm</t>
  </si>
  <si>
    <t>1726125307</t>
  </si>
  <si>
    <t>25</t>
  </si>
  <si>
    <t>713463212</t>
  </si>
  <si>
    <t>Montáž izolace tepelné potrubí a ohybů tvarovkami nebo deskami potrubními pouzdry s povrchovou úpravou hliníkovou fólií (izolační materiál ve specifikaci) přelepenými samolepící hliníkovou páskou potrubí jednovrstvá D přes 50 do 100 mm</t>
  </si>
  <si>
    <t>177648504</t>
  </si>
  <si>
    <t>26</t>
  </si>
  <si>
    <t>63154578</t>
  </si>
  <si>
    <t>pouzdro izolační potrubní s jednostrannou Al fólií max. 250/100 °C 89/40 mm</t>
  </si>
  <si>
    <t>-641434421</t>
  </si>
  <si>
    <t>30</t>
  </si>
  <si>
    <t>63154577</t>
  </si>
  <si>
    <t>pouzdro izolační potrubní s jednostrannou Al fólií max. 250/100 °C 76/40 mm</t>
  </si>
  <si>
    <t>962577535</t>
  </si>
  <si>
    <t>63154605</t>
  </si>
  <si>
    <t>pouzdro izolační potrubní s jednostrannou Al fólií max. 250/100 °C 60/50 mm</t>
  </si>
  <si>
    <t>-1827849009</t>
  </si>
  <si>
    <t>27</t>
  </si>
  <si>
    <t>631545760r</t>
  </si>
  <si>
    <t>pouzdro izolační potrubní s jednostrannou Al fólií max. 250/100 °C 70/40 mm</t>
  </si>
  <si>
    <t>-1182431143</t>
  </si>
  <si>
    <t>28</t>
  </si>
  <si>
    <t>-928134712</t>
  </si>
  <si>
    <t>29</t>
  </si>
  <si>
    <t>998713101</t>
  </si>
  <si>
    <t>Přesun hmot pro izolace tepelné stanovený z hmotnosti přesunovaného materiálu vodorovná dopravní vzdálenost do 50 m v objektech výšky do 6 m</t>
  </si>
  <si>
    <t>1890930129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</si>
  <si>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</si>
  <si>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721</t>
  </si>
  <si>
    <t>Zdravotechnika - vnitřní kanalizace</t>
  </si>
  <si>
    <t>10</t>
  </si>
  <si>
    <t>721300943</t>
  </si>
  <si>
    <t>Pročištění podlahových vpustí do DN 70</t>
  </si>
  <si>
    <t>488746864</t>
  </si>
  <si>
    <t>722</t>
  </si>
  <si>
    <t>Zdravotechnika - vnitřní vodovod</t>
  </si>
  <si>
    <t>11</t>
  </si>
  <si>
    <t>722174022</t>
  </si>
  <si>
    <t>Potrubí z plastových trubek z polypropylenu (PPR) svařovaných polyfuzně PN 20 (SDR 6) D 20 x 3,4</t>
  </si>
  <si>
    <t>1573062720</t>
  </si>
  <si>
    <t xml:space="preserve">Poznámka k souboru cen:_x000D_
1. V cenách -4001 až -4088 jsou započteny náklady na montáž a dodávku potrubí a tvarovek. </t>
  </si>
  <si>
    <t>12</t>
  </si>
  <si>
    <t>722174026</t>
  </si>
  <si>
    <t>Potrubí z plastových trubek z polypropylenu (PPR) svařovaných polyfuzně PN 20 (SDR 6) D 50 x 8,4</t>
  </si>
  <si>
    <t>520667491</t>
  </si>
  <si>
    <t>13</t>
  </si>
  <si>
    <t>722174027</t>
  </si>
  <si>
    <t>Potrubí z plastových trubek z polypropylenu (PPR) svařovaných polyfuzně PN 20 (SDR 6) D 63 x 10,5</t>
  </si>
  <si>
    <t>1803487040</t>
  </si>
  <si>
    <t>722181211</t>
  </si>
  <si>
    <t>Ochrana potrubí termoizolačními trubicemi z pěnového polyetylenu PE přilepenými v příčných a podélných spojích, tloušťky izolace do 6 mm, vnitřního průměru izolace DN do 22 mm</t>
  </si>
  <si>
    <t>2011505061</t>
  </si>
  <si>
    <t xml:space="preserve">Poznámka k souboru cen:_x000D_
1. V cenách -1211 až -1256 jsou započteny i náklady na dodání tepelně izolačních trubic. </t>
  </si>
  <si>
    <t>722181233</t>
  </si>
  <si>
    <t>Ochrana potrubí termoizolačními trubicemi z pěnového polyetylenu PE přilepenými v příčných a podélných spojích, tloušťky izolace přes 9 do 13 mm, vnitřního průměru izolace DN přes 45 do 63 mm</t>
  </si>
  <si>
    <t>-628551524</t>
  </si>
  <si>
    <t>17</t>
  </si>
  <si>
    <t>722232043</t>
  </si>
  <si>
    <t>Armatury se dvěma závity kulové kohouty PN 42 do 185 °C přímé vnitřní závit G 1/2</t>
  </si>
  <si>
    <t>-2057512395</t>
  </si>
  <si>
    <t>19</t>
  </si>
  <si>
    <t>722290226</t>
  </si>
  <si>
    <t>Zkoušky, proplach a desinfekce vodovodního potrubí zkoušky těsnosti vodovodního potrubí závitového do DN 50</t>
  </si>
  <si>
    <t>-2139382924</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</si>
  <si>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</si>
  <si>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18</t>
  </si>
  <si>
    <t>722290234</t>
  </si>
  <si>
    <t>Zkoušky, proplach a desinfekce vodovodního potrubí proplach a desinfekce vodovodního potrubí do DN 80</t>
  </si>
  <si>
    <t>1862818715</t>
  </si>
  <si>
    <t>75</t>
  </si>
  <si>
    <t>998722101</t>
  </si>
  <si>
    <t>Přesun hmot pro vnitřní vodovod stanovený z hmotnosti přesunovaného materiálu vodorovná dopravní vzdálenost do 50 m v objektech výšky do 6 m</t>
  </si>
  <si>
    <t>374455562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</si>
  <si>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</si>
  <si>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724</t>
  </si>
  <si>
    <t>Zdravotechnika - strojní vybavení</t>
  </si>
  <si>
    <t>97</t>
  </si>
  <si>
    <t>724399101R</t>
  </si>
  <si>
    <t xml:space="preserve">Montáž úpravny vody </t>
  </si>
  <si>
    <t>1148666947</t>
  </si>
  <si>
    <t>98</t>
  </si>
  <si>
    <t>436320101R</t>
  </si>
  <si>
    <t>Úpravna vody pro teplovodní kotelny o kapacitě 1,5m3 (viz.samostatná specifikace)</t>
  </si>
  <si>
    <t>-2054143039</t>
  </si>
  <si>
    <t>731</t>
  </si>
  <si>
    <t>Ústřední vytápění - kotelny</t>
  </si>
  <si>
    <t>70</t>
  </si>
  <si>
    <t>731219618R</t>
  </si>
  <si>
    <t>Montáž kotle ocelového stacionárního na tuhá paliva s odtahem spalin do komína o výkonu do 100 kW</t>
  </si>
  <si>
    <t>-465552830</t>
  </si>
  <si>
    <t xml:space="preserve">Poznámka k souboru cen:_x000D_
1. V cenách -0101 až -9617 jsou započteny i náklady na: a) napojení kotle na připravené rozvody b) odzkoušení kotle a poučení provozovatele. 2. V cenách -0101 až -9617 nejsou započteny náklady, které se oceňují samostatně, a to na zřízení rozvodů topné a vratné vody. </t>
  </si>
  <si>
    <t>71</t>
  </si>
  <si>
    <t>48417179R</t>
  </si>
  <si>
    <t>kotel na pelety emisní třída 5 - 80kW, 4 bar</t>
  </si>
  <si>
    <t>-723314305</t>
  </si>
  <si>
    <t>72</t>
  </si>
  <si>
    <t>48417180R</t>
  </si>
  <si>
    <t>zásobník na pelety o objemu 700l</t>
  </si>
  <si>
    <t>-92461192</t>
  </si>
  <si>
    <t>74</t>
  </si>
  <si>
    <t>731341140</t>
  </si>
  <si>
    <t>Hadice napouštěcí pryžové Ø 20/28</t>
  </si>
  <si>
    <t>1065278834</t>
  </si>
  <si>
    <t>73</t>
  </si>
  <si>
    <t>998731101</t>
  </si>
  <si>
    <t>Přesun hmot pro kotelny stanovený z hmotnosti přesunovaného materiálu vodorovná dopravní vzdálenost do 50 m v objektech výšky do 6 m</t>
  </si>
  <si>
    <t>-1871782589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</si>
  <si>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</si>
  <si>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732</t>
  </si>
  <si>
    <t>Ústřední vytápění - strojovny</t>
  </si>
  <si>
    <t>44</t>
  </si>
  <si>
    <t>732100101R</t>
  </si>
  <si>
    <t>Tlaková a topná zkouška</t>
  </si>
  <si>
    <t>h</t>
  </si>
  <si>
    <t>-101343095</t>
  </si>
  <si>
    <t>P</t>
  </si>
  <si>
    <t>Poznámka k položce:
 Tlaková a topná zkouška</t>
  </si>
  <si>
    <t>45</t>
  </si>
  <si>
    <t>732100104R</t>
  </si>
  <si>
    <t>Napuštění topného systému</t>
  </si>
  <si>
    <t>-294871196</t>
  </si>
  <si>
    <t>Poznámka k položce:
Napuštění topného systému</t>
  </si>
  <si>
    <t>46</t>
  </si>
  <si>
    <t>732100106R</t>
  </si>
  <si>
    <t>Uvedení kompaktní předávací stanice do provozu</t>
  </si>
  <si>
    <t>2073804200</t>
  </si>
  <si>
    <t>Poznámka k položce:
Uvedení kompaktní kotelny a KPS do provozu</t>
  </si>
  <si>
    <t>47</t>
  </si>
  <si>
    <t>732100107R</t>
  </si>
  <si>
    <t>Zaškolení obsluhy kompaktní předávací stanice</t>
  </si>
  <si>
    <t>-828654545</t>
  </si>
  <si>
    <t>48</t>
  </si>
  <si>
    <t>732199100</t>
  </si>
  <si>
    <t>Montáž štítků orientačních</t>
  </si>
  <si>
    <t>-518505800</t>
  </si>
  <si>
    <t>49</t>
  </si>
  <si>
    <t>358225911R</t>
  </si>
  <si>
    <t>Štítek popisovací pro technologii PS a kotelen</t>
  </si>
  <si>
    <t>377220044</t>
  </si>
  <si>
    <t>50</t>
  </si>
  <si>
    <t>732227821R</t>
  </si>
  <si>
    <t>Demontáž stávající technologie PS a její ekologická likvidace</t>
  </si>
  <si>
    <t>-779935447</t>
  </si>
  <si>
    <t>Poznámka k položce:
Demontáž stávající technologie PS a její ekologická likvidace</t>
  </si>
  <si>
    <t>51</t>
  </si>
  <si>
    <t>732227822R</t>
  </si>
  <si>
    <t>Odborná demontáž stávající technologie R+S a její zpětná montáž (včetně napojení)</t>
  </si>
  <si>
    <t>1861912456</t>
  </si>
  <si>
    <t>52</t>
  </si>
  <si>
    <t>732229660R</t>
  </si>
  <si>
    <t>Montáž kompaktních předávacích stanic</t>
  </si>
  <si>
    <t>-91646830</t>
  </si>
  <si>
    <t>53</t>
  </si>
  <si>
    <t>631546300R</t>
  </si>
  <si>
    <t>Snímatelná tepelná izolace KPS (dodávka a montáž) - KPS</t>
  </si>
  <si>
    <t>-925185612</t>
  </si>
  <si>
    <t>54</t>
  </si>
  <si>
    <t>484877425R</t>
  </si>
  <si>
    <t>Kompaktní předávací stanice tepla - modul ohřevu TV200kW včetně Ak1000l (viz samostatná specifikace)</t>
  </si>
  <si>
    <t>103595731</t>
  </si>
  <si>
    <t>63</t>
  </si>
  <si>
    <t>484877426R</t>
  </si>
  <si>
    <t>Kompaktní předávací stanice tepla kotlový modul - 80 kW  (viz.samostatná specifikace)</t>
  </si>
  <si>
    <t>-997517842</t>
  </si>
  <si>
    <t>55</t>
  </si>
  <si>
    <t>998732101</t>
  </si>
  <si>
    <t>Přesun hmot pro strojovny stanovený z hmotnosti přesunovaného materiálu vodorovná dopravní vzdálenost do 50 m v objektech výšky do 6 m</t>
  </si>
  <si>
    <t>-655886452</t>
  </si>
  <si>
    <t>733</t>
  </si>
  <si>
    <t>Ústřední vytápění - rozvodné potrubí</t>
  </si>
  <si>
    <t>33</t>
  </si>
  <si>
    <t>733111113</t>
  </si>
  <si>
    <t>Potrubí z trubek ocelových závitových bezešvých běžných nízkotlakých v kotelnách a strojovnách DN 15</t>
  </si>
  <si>
    <t>-1416653586</t>
  </si>
  <si>
    <t>34</t>
  </si>
  <si>
    <t>733111115</t>
  </si>
  <si>
    <t>Potrubí z trubek ocelových závitových bezešvých běžných nízkotlakých v kotelnách a strojovnách DN 25</t>
  </si>
  <si>
    <t>-1982321260</t>
  </si>
  <si>
    <t>35</t>
  </si>
  <si>
    <t>733111116</t>
  </si>
  <si>
    <t>Potrubí z trubek ocelových závitových bezešvých běžných nízkotlakých v kotelnách a strojovnách DN 32</t>
  </si>
  <si>
    <t>-1765444869</t>
  </si>
  <si>
    <t>36</t>
  </si>
  <si>
    <t>733111117</t>
  </si>
  <si>
    <t>Potrubí z trubek ocelových závitových bezešvých běžných nízkotlakých v kotelnách a strojovnách DN 40</t>
  </si>
  <si>
    <t>-141443465</t>
  </si>
  <si>
    <t>37</t>
  </si>
  <si>
    <t>733111118</t>
  </si>
  <si>
    <t>Potrubí z trubek ocelových závitových bezešvých běžných nízkotlakých v kotelnách a strojovnách DN 50</t>
  </si>
  <si>
    <t>755196145</t>
  </si>
  <si>
    <t>38</t>
  </si>
  <si>
    <t>733121222</t>
  </si>
  <si>
    <t>Potrubí z trubek ocelových hladkých bezešvých tvářených za tepla v kotelnách a strojovnách Ø 76/3,2</t>
  </si>
  <si>
    <t>-2011443015</t>
  </si>
  <si>
    <t xml:space="preserve">Poznámka k souboru cen:_x000D_
1. Cenami –2112 a -2113 se oceňuje rozvod potrubí jednotrubkových horizontálních soustav. 2. V cenách –2112 a -2113 je započteno úplné těleso spojky a příchytky potrubí. 3. V cenách –2112 a -2113 není započteno: a) krycí lišty potrubí vedeného nad podlahou, b) připojení horizontálního rozvodu na stoupací potrubí. 4. Cenami –2122 a -2123 se oceňuje napojení rozvodu na jednotlivá stoupací potrubí, popř. na měřicí nebo regulační armaturu přípojky topného okruhu. 5. V cenách –2122 a -2123 je započteno: a) úplné těleso přípojky, b) navaření hrdla přípojky. </t>
  </si>
  <si>
    <t>39</t>
  </si>
  <si>
    <t>733121225</t>
  </si>
  <si>
    <t>Potrubí z trubek ocelových hladkých bezešvých tvářených za tepla v kotelnách a strojovnách Ø 89/3,6</t>
  </si>
  <si>
    <t>-1801156665</t>
  </si>
  <si>
    <t>78</t>
  </si>
  <si>
    <t>733124119</t>
  </si>
  <si>
    <t>Potrubí z trubek ocelových hladkých zhotovení trubkových přechodů jednostranných přímých z trubek ocelových hladkých kováním DN/DN 1 70/ 40</t>
  </si>
  <si>
    <t>1523556798</t>
  </si>
  <si>
    <t>79</t>
  </si>
  <si>
    <t>733124122</t>
  </si>
  <si>
    <t>Potrubí z trubek ocelových hladkých zhotovení trubkových přechodů jednostranných přímých z trubek ocelových hladkých kováním DN/DN 1 80/ 50</t>
  </si>
  <si>
    <t>-1826493951</t>
  </si>
  <si>
    <t>40</t>
  </si>
  <si>
    <t>733190107</t>
  </si>
  <si>
    <t>Zkoušky těsnosti potrubí, manžety prostupové z trubek ocelových zkoušky těsnosti potrubí (za provozu) z trubek ocelových závitových DN do 40</t>
  </si>
  <si>
    <t>-1635280985</t>
  </si>
  <si>
    <t xml:space="preserve">Poznámka k souboru cen:_x000D_
1. Zkouškami těsnosti potrubí se rozumí běžné přezkoušení za provozu (např. při výměně částí potrubí nebo armatury). </t>
  </si>
  <si>
    <t>41</t>
  </si>
  <si>
    <t>733190108</t>
  </si>
  <si>
    <t>Zkoušky těsnosti potrubí, manžety prostupové z trubek ocelových zkoušky těsnosti potrubí (za provozu) z trubek ocelových závitových DN 40 do 50</t>
  </si>
  <si>
    <t>-1139714587</t>
  </si>
  <si>
    <t>42</t>
  </si>
  <si>
    <t>733190225</t>
  </si>
  <si>
    <t>Zkoušky těsnosti potrubí, manžety prostupové z trubek ocelových zkoušky těsnosti potrubí (za provozu) z trubek ocelových hladkých Ø přes 60,3/2,9 do 89/5,0</t>
  </si>
  <si>
    <t>569335414</t>
  </si>
  <si>
    <t>76</t>
  </si>
  <si>
    <t>733193925</t>
  </si>
  <si>
    <t>Opravy rozvodů potrubí z trubek ocelových hladkých zaslepení potrubí dýnkem Ø 89</t>
  </si>
  <si>
    <t>1828939846</t>
  </si>
  <si>
    <t>43</t>
  </si>
  <si>
    <t>998733101</t>
  </si>
  <si>
    <t>Přesun hmot pro rozvody potrubí stanovený z hmotnosti přesunovaného materiálu vodorovná dopravní vzdálenost do 50 m v objektech výšky do 6 m</t>
  </si>
  <si>
    <t>-673988373</t>
  </si>
  <si>
    <t>734</t>
  </si>
  <si>
    <t>Ústřední vytápění - armatury</t>
  </si>
  <si>
    <t>82</t>
  </si>
  <si>
    <t>734211127</t>
  </si>
  <si>
    <t>Ventily odvzdušňovací závitové automatické se zpětnou klapkou PN 14 do 120°C G 1/2</t>
  </si>
  <si>
    <t>-1666156905</t>
  </si>
  <si>
    <t>77</t>
  </si>
  <si>
    <t>734261237</t>
  </si>
  <si>
    <t>Šroubení topenářské PN 16 do 120°C přímé G 6/4</t>
  </si>
  <si>
    <t>1391537562</t>
  </si>
  <si>
    <t>80</t>
  </si>
  <si>
    <t>734291123</t>
  </si>
  <si>
    <t>Ostatní armatury kohouty plnicí a vypouštěcí PN 10 do 90°C G 1/2</t>
  </si>
  <si>
    <t>1055050980</t>
  </si>
  <si>
    <t>84</t>
  </si>
  <si>
    <t>734292717</t>
  </si>
  <si>
    <t>Ostatní armatury kulové kohouty PN 42 do 185°C přímé vnitřní závit G 1 1/2</t>
  </si>
  <si>
    <t>-1567076456</t>
  </si>
  <si>
    <t>83</t>
  </si>
  <si>
    <t>734292718</t>
  </si>
  <si>
    <t>Ostatní armatury kulové kohouty PN 42 do 185°C přímé vnitřní závit G 2</t>
  </si>
  <si>
    <t>-2091780384</t>
  </si>
  <si>
    <t>81</t>
  </si>
  <si>
    <t>998734101</t>
  </si>
  <si>
    <t>Přesun hmot pro armatury stanovený z hmotnosti přesunovaného materiálu vodorovná dopravní vzdálenost do 50 m v objektech výšky do 6 m</t>
  </si>
  <si>
    <t>997184502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</si>
  <si>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</si>
  <si>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742</t>
  </si>
  <si>
    <t>Elektroinstalace - slaboproud</t>
  </si>
  <si>
    <t>69</t>
  </si>
  <si>
    <t>742111254R</t>
  </si>
  <si>
    <t>Sestavení a montáž rozvaděče včetně ŘS (M+R) kotelny a palivového hospodářství</t>
  </si>
  <si>
    <t>678919711</t>
  </si>
  <si>
    <t>749</t>
  </si>
  <si>
    <t>Elektromontáže - ostatní práce a konstrukce</t>
  </si>
  <si>
    <t>96</t>
  </si>
  <si>
    <t>740991103R</t>
  </si>
  <si>
    <t>Dočasný elektroohřev TV pro zajištění nepřetržité dodávky TV</t>
  </si>
  <si>
    <t>1857840640</t>
  </si>
  <si>
    <t>68</t>
  </si>
  <si>
    <t>740991112R</t>
  </si>
  <si>
    <t>Měření osvětlovacího zařízení SW, oživení, zaškolení</t>
  </si>
  <si>
    <t>-1977281328</t>
  </si>
  <si>
    <t>67</t>
  </si>
  <si>
    <t>740991116R</t>
  </si>
  <si>
    <t>Měření osvětlovacího zařízení drobný instalační materiál - montáž a dodávka</t>
  </si>
  <si>
    <t>484500362</t>
  </si>
  <si>
    <t>66</t>
  </si>
  <si>
    <t>749915300R</t>
  </si>
  <si>
    <t>Měření osvětlovacího zařízení Úprava stávající elektroinstalace</t>
  </si>
  <si>
    <t>1825590635</t>
  </si>
  <si>
    <t>767</t>
  </si>
  <si>
    <t>Konstrukce zámečnické</t>
  </si>
  <si>
    <t>89</t>
  </si>
  <si>
    <t>767995111</t>
  </si>
  <si>
    <t>Montáž ostatních atypických zámečnických konstrukcí hmotnosti do 5 kg</t>
  </si>
  <si>
    <t>kg</t>
  </si>
  <si>
    <t>-162707058</t>
  </si>
  <si>
    <t xml:space="preserve">Poznámka k souboru cen:_x000D_
1. Určení cen se řídí hmotností jednotlivě montovaného dílu konstrukce. </t>
  </si>
  <si>
    <t>90</t>
  </si>
  <si>
    <t>423920451R</t>
  </si>
  <si>
    <t>Systém uložení potrubí (třmen, objímka, závěsná tyč, kluzná podpěra, atd.)</t>
  </si>
  <si>
    <t>-447651762</t>
  </si>
  <si>
    <t>92</t>
  </si>
  <si>
    <t>767995113</t>
  </si>
  <si>
    <t>Montáž ostatních atypických zámečnických konstrukcí hmotnosti přes 10 do 20 kg</t>
  </si>
  <si>
    <t>-700337966</t>
  </si>
  <si>
    <t>99</t>
  </si>
  <si>
    <t>14031019</t>
  </si>
  <si>
    <t>trubka ocelová podélně svařovaná hladká jakost 11 343 33,7x3mm</t>
  </si>
  <si>
    <t>-518758970</t>
  </si>
  <si>
    <t>100</t>
  </si>
  <si>
    <t>13611306</t>
  </si>
  <si>
    <t>plech ocelový černý žebrovaný S235 JR slza tl 5mm tabule</t>
  </si>
  <si>
    <t>-1677249758</t>
  </si>
  <si>
    <t>101</t>
  </si>
  <si>
    <t>13010420</t>
  </si>
  <si>
    <t>úhelník ocelový rovnostranný jakost 11 375 50x50x5mm</t>
  </si>
  <si>
    <t>221502400</t>
  </si>
  <si>
    <t>102</t>
  </si>
  <si>
    <t>13010740</t>
  </si>
  <si>
    <t>ocel profilová IPE 80 jakost 11 375</t>
  </si>
  <si>
    <t>-876615374</t>
  </si>
  <si>
    <t>95</t>
  </si>
  <si>
    <t>767995118R</t>
  </si>
  <si>
    <t>D+M atypických zámečnických konstrukcí - palivového hospodářství na pelety, včetně dopravních cest</t>
  </si>
  <si>
    <t>-1725011328</t>
  </si>
  <si>
    <t>91</t>
  </si>
  <si>
    <t>998767101</t>
  </si>
  <si>
    <t>Přesun hmot pro zámečnické konstrukce stanovený z hmotnosti přesunovaného materiálu vodorovná dopravní vzdálenost do 50 m v objektech výšky do 6 m</t>
  </si>
  <si>
    <t>-2108062167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</si>
  <si>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</si>
  <si>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783</t>
  </si>
  <si>
    <t>Dokončovací práce - nátěry</t>
  </si>
  <si>
    <t>56</t>
  </si>
  <si>
    <t>783301311</t>
  </si>
  <si>
    <t>Příprava podkladu zámečnických konstrukcí před provedením nátěru odmaštění odmašťovačem vodou ředitelným</t>
  </si>
  <si>
    <t>-746834472</t>
  </si>
  <si>
    <t>57</t>
  </si>
  <si>
    <t>783314203</t>
  </si>
  <si>
    <t>Základní antikorozní nátěr zámečnických konstrukcí jednonásobný syntetický samozákladující</t>
  </si>
  <si>
    <t>-1142795284</t>
  </si>
  <si>
    <t>58</t>
  </si>
  <si>
    <t>783317101</t>
  </si>
  <si>
    <t>Krycí nátěr (email) zámečnických konstrukcí jednonásobný syntetický standardní</t>
  </si>
  <si>
    <t>-580157677</t>
  </si>
  <si>
    <t>59</t>
  </si>
  <si>
    <t>783601713</t>
  </si>
  <si>
    <t>Příprava podkladu armatur a kovových potrubí před provedením nátěru potrubí do DN 50 mm odmaštěním, odmašťovačem vodou ředitelným</t>
  </si>
  <si>
    <t>-473625337</t>
  </si>
  <si>
    <t>60</t>
  </si>
  <si>
    <t>783601731</t>
  </si>
  <si>
    <t>Příprava podkladu armatur a kovových potrubí před provedením nátěru potrubí přes DN 50 do DN 100 mm odmaštěním, odmašťovačem vodou ředitelným</t>
  </si>
  <si>
    <t>990726013</t>
  </si>
  <si>
    <t>61</t>
  </si>
  <si>
    <t>783617613</t>
  </si>
  <si>
    <t>Krycí nátěr (email) armatur a kovových potrubí potrubí do DN 50 mm dvojnásobný syntetický samozákladující</t>
  </si>
  <si>
    <t>1603164579</t>
  </si>
  <si>
    <t>62</t>
  </si>
  <si>
    <t>783617633</t>
  </si>
  <si>
    <t>Krycí nátěr (email) armatur a kovových potrubí potrubí přes DN 50 do DN 100 mm dvojnásobný syntetický samozákladující</t>
  </si>
  <si>
    <t>312793829</t>
  </si>
  <si>
    <t>123</t>
  </si>
  <si>
    <t>783901453</t>
  </si>
  <si>
    <t>Příprava podkladu betonových podlah před provedením nátěru vysátím</t>
  </si>
  <si>
    <t>-245620990</t>
  </si>
  <si>
    <t>5,42*5,68</t>
  </si>
  <si>
    <t>124</t>
  </si>
  <si>
    <t>783933171</t>
  </si>
  <si>
    <t>Penetrační nátěr betonových podlah hrubých epoxidový</t>
  </si>
  <si>
    <t>-953455922</t>
  </si>
  <si>
    <t>125</t>
  </si>
  <si>
    <t>783937163</t>
  </si>
  <si>
    <t>Krycí (uzavírací) nátěr betonových podlah dvojnásobný epoxidový rozpouštědlový</t>
  </si>
  <si>
    <t>-1113098821</t>
  </si>
  <si>
    <t>784</t>
  </si>
  <si>
    <t>Dokončovací práce - malby a tapety</t>
  </si>
  <si>
    <t>128</t>
  </si>
  <si>
    <t>784111033</t>
  </si>
  <si>
    <t>Omytí podkladu omytí v místnostech výšky přes 3,80 do 5,00 m</t>
  </si>
  <si>
    <t>1700180690</t>
  </si>
  <si>
    <t>(5,7+5,3)*2*4,6</t>
  </si>
  <si>
    <t>130</t>
  </si>
  <si>
    <t>784211023</t>
  </si>
  <si>
    <t>Malby z malířských směsí otěruvzdorných za mokra jednonásobné, bílé za mokra otěruvzdorné středně v místnostech výšky přes 3,80 do 5,00 m</t>
  </si>
  <si>
    <t>1762208533</t>
  </si>
  <si>
    <t>(5,42+5,68)*2*4,9</t>
  </si>
  <si>
    <t>Práce a dodávky M</t>
  </si>
  <si>
    <t>23-M</t>
  </si>
  <si>
    <t>Montáže potrubí</t>
  </si>
  <si>
    <t>87</t>
  </si>
  <si>
    <t>230023057</t>
  </si>
  <si>
    <t>Montáž trubních dílů přivařovacích hmotnosti přes 3 do 10 kg tř. 11 až 13 Ø 89 mm, tl. 3,6 mm</t>
  </si>
  <si>
    <t>64</t>
  </si>
  <si>
    <t>-1446086275</t>
  </si>
  <si>
    <t>88</t>
  </si>
  <si>
    <t>422390247R</t>
  </si>
  <si>
    <t>Varný kulový kohout DN80 PN25</t>
  </si>
  <si>
    <t>1237216918</t>
  </si>
  <si>
    <t>VRN</t>
  </si>
  <si>
    <t>Vedlejší rozpočtové náklady</t>
  </si>
  <si>
    <t>5</t>
  </si>
  <si>
    <t>VRN1</t>
  </si>
  <si>
    <t>Průzkumné, geodetické a projektové práce</t>
  </si>
  <si>
    <t>013244000</t>
  </si>
  <si>
    <t>Dokumentace pro provádění stavby</t>
  </si>
  <si>
    <t>…</t>
  </si>
  <si>
    <t>1024</t>
  </si>
  <si>
    <t>-1850417541</t>
  </si>
  <si>
    <t>013254000</t>
  </si>
  <si>
    <t>Dokumentace skutečného provedení stavby</t>
  </si>
  <si>
    <t>311403196</t>
  </si>
  <si>
    <t>VRN3</t>
  </si>
  <si>
    <t>Zařízení staveniště</t>
  </si>
  <si>
    <t>031002000</t>
  </si>
  <si>
    <t>Související práce pro zařízení staveniště</t>
  </si>
  <si>
    <t>513769290</t>
  </si>
  <si>
    <t>VRN4</t>
  </si>
  <si>
    <t>Inženýrská činnost</t>
  </si>
  <si>
    <t>7</t>
  </si>
  <si>
    <t>045002000</t>
  </si>
  <si>
    <t>Kompletační a koordinační činnost</t>
  </si>
  <si>
    <t>1469320788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</si>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</sst>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8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4"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0"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0" borderId="1" xfId="0" applyFont="1" applyFill="1" applyBorder="1" applyAlignment="1" applyProtection="1">
      <alignment horizontal="left" vertical="center"/>
      <protection locked="0"/>
    </xf>
    <xf numFmtId="0" fontId="40" fillId="0"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1"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0"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0" fillId="0" borderId="0" xfId="0" applyFont="1" applyAlignment="1" applyProtection="1">
      <alignment vertical="center"/>
    </xf>
    <xf numFmtId="0" fontId="30" fillId="2"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4"/>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c r="AR2" s="374"/>
      <c r="AS2" s="374"/>
      <c r="AT2" s="374"/>
      <c r="AU2" s="374"/>
      <c r="AV2" s="374"/>
      <c r="AW2" s="374"/>
      <c r="AX2" s="374"/>
      <c r="AY2" s="374"/>
      <c r="AZ2" s="374"/>
      <c r="BA2" s="374"/>
      <c r="BB2" s="374"/>
      <c r="BC2" s="374"/>
      <c r="BD2" s="374"/>
      <c r="BE2" s="374"/>
      <c r="BS2" s="24" t="s">
        <v>8</v>
      </c>
      <c r="BT2" s="24" t="s">
        <v>9</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spans="1:74" ht="36.950000000000003"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spans="1:74" ht="14.45" customHeight="1">
      <c r="B5" s="28"/>
      <c r="C5" s="29"/>
      <c r="D5" s="34" t="s">
        <v>15</v>
      </c>
      <c r="E5" s="29"/>
      <c r="F5" s="29"/>
      <c r="G5" s="29"/>
      <c r="H5" s="29"/>
      <c r="I5" s="29"/>
      <c r="J5" s="29"/>
      <c r="K5" s="339" t="s">
        <v>16</v>
      </c>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29"/>
      <c r="AQ5" s="31"/>
      <c r="BE5" s="337" t="s">
        <v>17</v>
      </c>
      <c r="BS5" s="24" t="s">
        <v>8</v>
      </c>
    </row>
    <row r="6" spans="1:74" ht="36.950000000000003" customHeight="1">
      <c r="B6" s="28"/>
      <c r="C6" s="29"/>
      <c r="D6" s="36" t="s">
        <v>18</v>
      </c>
      <c r="E6" s="29"/>
      <c r="F6" s="29"/>
      <c r="G6" s="29"/>
      <c r="H6" s="29"/>
      <c r="I6" s="29"/>
      <c r="J6" s="29"/>
      <c r="K6" s="341" t="s">
        <v>19</v>
      </c>
      <c r="L6" s="340"/>
      <c r="M6" s="340"/>
      <c r="N6" s="340"/>
      <c r="O6" s="340"/>
      <c r="P6" s="340"/>
      <c r="Q6" s="340"/>
      <c r="R6" s="340"/>
      <c r="S6" s="340"/>
      <c r="T6" s="340"/>
      <c r="U6" s="340"/>
      <c r="V6" s="340"/>
      <c r="W6" s="340"/>
      <c r="X6" s="340"/>
      <c r="Y6" s="340"/>
      <c r="Z6" s="340"/>
      <c r="AA6" s="340"/>
      <c r="AB6" s="340"/>
      <c r="AC6" s="340"/>
      <c r="AD6" s="340"/>
      <c r="AE6" s="340"/>
      <c r="AF6" s="340"/>
      <c r="AG6" s="340"/>
      <c r="AH6" s="340"/>
      <c r="AI6" s="340"/>
      <c r="AJ6" s="340"/>
      <c r="AK6" s="340"/>
      <c r="AL6" s="340"/>
      <c r="AM6" s="340"/>
      <c r="AN6" s="340"/>
      <c r="AO6" s="340"/>
      <c r="AP6" s="29"/>
      <c r="AQ6" s="31"/>
      <c r="BE6" s="338"/>
      <c r="BS6" s="24" t="s">
        <v>8</v>
      </c>
    </row>
    <row r="7" spans="1:74" ht="14.45" customHeight="1">
      <c r="B7" s="28"/>
      <c r="C7" s="29"/>
      <c r="D7" s="37"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22</v>
      </c>
      <c r="AL7" s="29"/>
      <c r="AM7" s="29"/>
      <c r="AN7" s="35" t="s">
        <v>21</v>
      </c>
      <c r="AO7" s="29"/>
      <c r="AP7" s="29"/>
      <c r="AQ7" s="31"/>
      <c r="BE7" s="338"/>
      <c r="BS7" s="24" t="s">
        <v>8</v>
      </c>
    </row>
    <row r="8" spans="1:74" ht="14.45" customHeight="1">
      <c r="B8" s="28"/>
      <c r="C8" s="29"/>
      <c r="D8" s="37" t="s">
        <v>23</v>
      </c>
      <c r="E8" s="29"/>
      <c r="F8" s="29"/>
      <c r="G8" s="29"/>
      <c r="H8" s="29"/>
      <c r="I8" s="29"/>
      <c r="J8" s="29"/>
      <c r="K8" s="35" t="s">
        <v>24</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25</v>
      </c>
      <c r="AL8" s="29"/>
      <c r="AM8" s="29"/>
      <c r="AN8" s="38" t="s">
        <v>26</v>
      </c>
      <c r="AO8" s="29"/>
      <c r="AP8" s="29"/>
      <c r="AQ8" s="31"/>
      <c r="BE8" s="338"/>
      <c r="BS8" s="24" t="s">
        <v>8</v>
      </c>
    </row>
    <row r="9" spans="1:74" ht="14.45"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38"/>
      <c r="BS9" s="24" t="s">
        <v>8</v>
      </c>
    </row>
    <row r="10" spans="1:74" ht="14.45" customHeight="1">
      <c r="B10" s="28"/>
      <c r="C10" s="29"/>
      <c r="D10" s="37" t="s">
        <v>27</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28</v>
      </c>
      <c r="AL10" s="29"/>
      <c r="AM10" s="29"/>
      <c r="AN10" s="35" t="s">
        <v>21</v>
      </c>
      <c r="AO10" s="29"/>
      <c r="AP10" s="29"/>
      <c r="AQ10" s="31"/>
      <c r="BE10" s="338"/>
      <c r="BS10" s="24" t="s">
        <v>8</v>
      </c>
    </row>
    <row r="11" spans="1:74" ht="18.399999999999999" customHeight="1">
      <c r="B11" s="28"/>
      <c r="C11" s="29"/>
      <c r="D11" s="29"/>
      <c r="E11" s="35" t="s">
        <v>29</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30</v>
      </c>
      <c r="AL11" s="29"/>
      <c r="AM11" s="29"/>
      <c r="AN11" s="35" t="s">
        <v>21</v>
      </c>
      <c r="AO11" s="29"/>
      <c r="AP11" s="29"/>
      <c r="AQ11" s="31"/>
      <c r="BE11" s="338"/>
      <c r="BS11" s="24" t="s">
        <v>8</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38"/>
      <c r="BS12" s="24" t="s">
        <v>8</v>
      </c>
    </row>
    <row r="13" spans="1:74" ht="14.45" customHeight="1">
      <c r="B13" s="28"/>
      <c r="C13" s="29"/>
      <c r="D13" s="37" t="s">
        <v>31</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28</v>
      </c>
      <c r="AL13" s="29"/>
      <c r="AM13" s="29"/>
      <c r="AN13" s="39" t="s">
        <v>32</v>
      </c>
      <c r="AO13" s="29"/>
      <c r="AP13" s="29"/>
      <c r="AQ13" s="31"/>
      <c r="BE13" s="338"/>
      <c r="BS13" s="24" t="s">
        <v>8</v>
      </c>
    </row>
    <row r="14" spans="1:74">
      <c r="B14" s="28"/>
      <c r="C14" s="29"/>
      <c r="D14" s="29"/>
      <c r="E14" s="342" t="s">
        <v>32</v>
      </c>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37" t="s">
        <v>30</v>
      </c>
      <c r="AL14" s="29"/>
      <c r="AM14" s="29"/>
      <c r="AN14" s="39" t="s">
        <v>32</v>
      </c>
      <c r="AO14" s="29"/>
      <c r="AP14" s="29"/>
      <c r="AQ14" s="31"/>
      <c r="BE14" s="338"/>
      <c r="BS14" s="24" t="s">
        <v>8</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38"/>
      <c r="BS15" s="24" t="s">
        <v>6</v>
      </c>
    </row>
    <row r="16" spans="1:74" ht="14.45" customHeight="1">
      <c r="B16" s="28"/>
      <c r="C16" s="29"/>
      <c r="D16" s="37" t="s">
        <v>33</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28</v>
      </c>
      <c r="AL16" s="29"/>
      <c r="AM16" s="29"/>
      <c r="AN16" s="35" t="s">
        <v>21</v>
      </c>
      <c r="AO16" s="29"/>
      <c r="AP16" s="29"/>
      <c r="AQ16" s="31"/>
      <c r="BE16" s="338"/>
      <c r="BS16" s="24" t="s">
        <v>6</v>
      </c>
    </row>
    <row r="17" spans="2:71" ht="18.399999999999999" customHeight="1">
      <c r="B17" s="28"/>
      <c r="C17" s="29"/>
      <c r="D17" s="29"/>
      <c r="E17" s="35" t="s">
        <v>29</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30</v>
      </c>
      <c r="AL17" s="29"/>
      <c r="AM17" s="29"/>
      <c r="AN17" s="35" t="s">
        <v>21</v>
      </c>
      <c r="AO17" s="29"/>
      <c r="AP17" s="29"/>
      <c r="AQ17" s="31"/>
      <c r="BE17" s="338"/>
      <c r="BS17" s="24" t="s">
        <v>34</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38"/>
      <c r="BS18" s="24" t="s">
        <v>8</v>
      </c>
    </row>
    <row r="19" spans="2:71" ht="14.45" customHeight="1">
      <c r="B19" s="28"/>
      <c r="C19" s="29"/>
      <c r="D19" s="37" t="s">
        <v>35</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38"/>
      <c r="BS19" s="24" t="s">
        <v>8</v>
      </c>
    </row>
    <row r="20" spans="2:71" ht="57" customHeight="1">
      <c r="B20" s="28"/>
      <c r="C20" s="29"/>
      <c r="D20" s="29"/>
      <c r="E20" s="344" t="s">
        <v>36</v>
      </c>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29"/>
      <c r="AP20" s="29"/>
      <c r="AQ20" s="31"/>
      <c r="BE20" s="338"/>
      <c r="BS20" s="24" t="s">
        <v>6</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38"/>
    </row>
    <row r="22" spans="2:71" ht="6.95" customHeight="1">
      <c r="B22" s="28"/>
      <c r="C22" s="2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9"/>
      <c r="AQ22" s="31"/>
      <c r="BE22" s="338"/>
    </row>
    <row r="23" spans="2:71" s="1" customFormat="1" ht="25.9" customHeight="1">
      <c r="B23" s="41"/>
      <c r="C23" s="42"/>
      <c r="D23" s="43" t="s">
        <v>37</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45">
        <f>ROUND(AG51,2)</f>
        <v>0</v>
      </c>
      <c r="AL23" s="346"/>
      <c r="AM23" s="346"/>
      <c r="AN23" s="346"/>
      <c r="AO23" s="346"/>
      <c r="AP23" s="42"/>
      <c r="AQ23" s="45"/>
      <c r="BE23" s="338"/>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38"/>
    </row>
    <row r="25" spans="2:71" s="1" customFormat="1" ht="13.5">
      <c r="B25" s="41"/>
      <c r="C25" s="42"/>
      <c r="D25" s="42"/>
      <c r="E25" s="42"/>
      <c r="F25" s="42"/>
      <c r="G25" s="42"/>
      <c r="H25" s="42"/>
      <c r="I25" s="42"/>
      <c r="J25" s="42"/>
      <c r="K25" s="42"/>
      <c r="L25" s="347" t="s">
        <v>38</v>
      </c>
      <c r="M25" s="347"/>
      <c r="N25" s="347"/>
      <c r="O25" s="347"/>
      <c r="P25" s="42"/>
      <c r="Q25" s="42"/>
      <c r="R25" s="42"/>
      <c r="S25" s="42"/>
      <c r="T25" s="42"/>
      <c r="U25" s="42"/>
      <c r="V25" s="42"/>
      <c r="W25" s="347" t="s">
        <v>39</v>
      </c>
      <c r="X25" s="347"/>
      <c r="Y25" s="347"/>
      <c r="Z25" s="347"/>
      <c r="AA25" s="347"/>
      <c r="AB25" s="347"/>
      <c r="AC25" s="347"/>
      <c r="AD25" s="347"/>
      <c r="AE25" s="347"/>
      <c r="AF25" s="42"/>
      <c r="AG25" s="42"/>
      <c r="AH25" s="42"/>
      <c r="AI25" s="42"/>
      <c r="AJ25" s="42"/>
      <c r="AK25" s="347" t="s">
        <v>40</v>
      </c>
      <c r="AL25" s="347"/>
      <c r="AM25" s="347"/>
      <c r="AN25" s="347"/>
      <c r="AO25" s="347"/>
      <c r="AP25" s="42"/>
      <c r="AQ25" s="45"/>
      <c r="BE25" s="338"/>
    </row>
    <row r="26" spans="2:71" s="2" customFormat="1" ht="14.45" customHeight="1">
      <c r="B26" s="47"/>
      <c r="C26" s="48"/>
      <c r="D26" s="49" t="s">
        <v>41</v>
      </c>
      <c r="E26" s="48"/>
      <c r="F26" s="49" t="s">
        <v>42</v>
      </c>
      <c r="G26" s="48"/>
      <c r="H26" s="48"/>
      <c r="I26" s="48"/>
      <c r="J26" s="48"/>
      <c r="K26" s="48"/>
      <c r="L26" s="348">
        <v>0.21</v>
      </c>
      <c r="M26" s="349"/>
      <c r="N26" s="349"/>
      <c r="O26" s="349"/>
      <c r="P26" s="48"/>
      <c r="Q26" s="48"/>
      <c r="R26" s="48"/>
      <c r="S26" s="48"/>
      <c r="T26" s="48"/>
      <c r="U26" s="48"/>
      <c r="V26" s="48"/>
      <c r="W26" s="350">
        <f>ROUND(AZ51,2)</f>
        <v>0</v>
      </c>
      <c r="X26" s="349"/>
      <c r="Y26" s="349"/>
      <c r="Z26" s="349"/>
      <c r="AA26" s="349"/>
      <c r="AB26" s="349"/>
      <c r="AC26" s="349"/>
      <c r="AD26" s="349"/>
      <c r="AE26" s="349"/>
      <c r="AF26" s="48"/>
      <c r="AG26" s="48"/>
      <c r="AH26" s="48"/>
      <c r="AI26" s="48"/>
      <c r="AJ26" s="48"/>
      <c r="AK26" s="350">
        <f>ROUND(AV51,2)</f>
        <v>0</v>
      </c>
      <c r="AL26" s="349"/>
      <c r="AM26" s="349"/>
      <c r="AN26" s="349"/>
      <c r="AO26" s="349"/>
      <c r="AP26" s="48"/>
      <c r="AQ26" s="50"/>
      <c r="BE26" s="338"/>
    </row>
    <row r="27" spans="2:71" s="2" customFormat="1" ht="14.45" customHeight="1">
      <c r="B27" s="47"/>
      <c r="C27" s="48"/>
      <c r="D27" s="48"/>
      <c r="E27" s="48"/>
      <c r="F27" s="49" t="s">
        <v>43</v>
      </c>
      <c r="G27" s="48"/>
      <c r="H27" s="48"/>
      <c r="I27" s="48"/>
      <c r="J27" s="48"/>
      <c r="K27" s="48"/>
      <c r="L27" s="348">
        <v>0.15</v>
      </c>
      <c r="M27" s="349"/>
      <c r="N27" s="349"/>
      <c r="O27" s="349"/>
      <c r="P27" s="48"/>
      <c r="Q27" s="48"/>
      <c r="R27" s="48"/>
      <c r="S27" s="48"/>
      <c r="T27" s="48"/>
      <c r="U27" s="48"/>
      <c r="V27" s="48"/>
      <c r="W27" s="350">
        <f>ROUND(BA51,2)</f>
        <v>0</v>
      </c>
      <c r="X27" s="349"/>
      <c r="Y27" s="349"/>
      <c r="Z27" s="349"/>
      <c r="AA27" s="349"/>
      <c r="AB27" s="349"/>
      <c r="AC27" s="349"/>
      <c r="AD27" s="349"/>
      <c r="AE27" s="349"/>
      <c r="AF27" s="48"/>
      <c r="AG27" s="48"/>
      <c r="AH27" s="48"/>
      <c r="AI27" s="48"/>
      <c r="AJ27" s="48"/>
      <c r="AK27" s="350">
        <f>ROUND(AW51,2)</f>
        <v>0</v>
      </c>
      <c r="AL27" s="349"/>
      <c r="AM27" s="349"/>
      <c r="AN27" s="349"/>
      <c r="AO27" s="349"/>
      <c r="AP27" s="48"/>
      <c r="AQ27" s="50"/>
      <c r="BE27" s="338"/>
    </row>
    <row r="28" spans="2:71" s="2" customFormat="1" ht="14.45" hidden="1" customHeight="1">
      <c r="B28" s="47"/>
      <c r="C28" s="48"/>
      <c r="D28" s="48"/>
      <c r="E28" s="48"/>
      <c r="F28" s="49" t="s">
        <v>44</v>
      </c>
      <c r="G28" s="48"/>
      <c r="H28" s="48"/>
      <c r="I28" s="48"/>
      <c r="J28" s="48"/>
      <c r="K28" s="48"/>
      <c r="L28" s="348">
        <v>0.21</v>
      </c>
      <c r="M28" s="349"/>
      <c r="N28" s="349"/>
      <c r="O28" s="349"/>
      <c r="P28" s="48"/>
      <c r="Q28" s="48"/>
      <c r="R28" s="48"/>
      <c r="S28" s="48"/>
      <c r="T28" s="48"/>
      <c r="U28" s="48"/>
      <c r="V28" s="48"/>
      <c r="W28" s="350">
        <f>ROUND(BB51,2)</f>
        <v>0</v>
      </c>
      <c r="X28" s="349"/>
      <c r="Y28" s="349"/>
      <c r="Z28" s="349"/>
      <c r="AA28" s="349"/>
      <c r="AB28" s="349"/>
      <c r="AC28" s="349"/>
      <c r="AD28" s="349"/>
      <c r="AE28" s="349"/>
      <c r="AF28" s="48"/>
      <c r="AG28" s="48"/>
      <c r="AH28" s="48"/>
      <c r="AI28" s="48"/>
      <c r="AJ28" s="48"/>
      <c r="AK28" s="350">
        <v>0</v>
      </c>
      <c r="AL28" s="349"/>
      <c r="AM28" s="349"/>
      <c r="AN28" s="349"/>
      <c r="AO28" s="349"/>
      <c r="AP28" s="48"/>
      <c r="AQ28" s="50"/>
      <c r="BE28" s="338"/>
    </row>
    <row r="29" spans="2:71" s="2" customFormat="1" ht="14.45" hidden="1" customHeight="1">
      <c r="B29" s="47"/>
      <c r="C29" s="48"/>
      <c r="D29" s="48"/>
      <c r="E29" s="48"/>
      <c r="F29" s="49" t="s">
        <v>45</v>
      </c>
      <c r="G29" s="48"/>
      <c r="H29" s="48"/>
      <c r="I29" s="48"/>
      <c r="J29" s="48"/>
      <c r="K29" s="48"/>
      <c r="L29" s="348">
        <v>0.15</v>
      </c>
      <c r="M29" s="349"/>
      <c r="N29" s="349"/>
      <c r="O29" s="349"/>
      <c r="P29" s="48"/>
      <c r="Q29" s="48"/>
      <c r="R29" s="48"/>
      <c r="S29" s="48"/>
      <c r="T29" s="48"/>
      <c r="U29" s="48"/>
      <c r="V29" s="48"/>
      <c r="W29" s="350">
        <f>ROUND(BC51,2)</f>
        <v>0</v>
      </c>
      <c r="X29" s="349"/>
      <c r="Y29" s="349"/>
      <c r="Z29" s="349"/>
      <c r="AA29" s="349"/>
      <c r="AB29" s="349"/>
      <c r="AC29" s="349"/>
      <c r="AD29" s="349"/>
      <c r="AE29" s="349"/>
      <c r="AF29" s="48"/>
      <c r="AG29" s="48"/>
      <c r="AH29" s="48"/>
      <c r="AI29" s="48"/>
      <c r="AJ29" s="48"/>
      <c r="AK29" s="350">
        <v>0</v>
      </c>
      <c r="AL29" s="349"/>
      <c r="AM29" s="349"/>
      <c r="AN29" s="349"/>
      <c r="AO29" s="349"/>
      <c r="AP29" s="48"/>
      <c r="AQ29" s="50"/>
      <c r="BE29" s="338"/>
    </row>
    <row r="30" spans="2:71" s="2" customFormat="1" ht="14.45" hidden="1" customHeight="1">
      <c r="B30" s="47"/>
      <c r="C30" s="48"/>
      <c r="D30" s="48"/>
      <c r="E30" s="48"/>
      <c r="F30" s="49" t="s">
        <v>46</v>
      </c>
      <c r="G30" s="48"/>
      <c r="H30" s="48"/>
      <c r="I30" s="48"/>
      <c r="J30" s="48"/>
      <c r="K30" s="48"/>
      <c r="L30" s="348">
        <v>0</v>
      </c>
      <c r="M30" s="349"/>
      <c r="N30" s="349"/>
      <c r="O30" s="349"/>
      <c r="P30" s="48"/>
      <c r="Q30" s="48"/>
      <c r="R30" s="48"/>
      <c r="S30" s="48"/>
      <c r="T30" s="48"/>
      <c r="U30" s="48"/>
      <c r="V30" s="48"/>
      <c r="W30" s="350">
        <f>ROUND(BD51,2)</f>
        <v>0</v>
      </c>
      <c r="X30" s="349"/>
      <c r="Y30" s="349"/>
      <c r="Z30" s="349"/>
      <c r="AA30" s="349"/>
      <c r="AB30" s="349"/>
      <c r="AC30" s="349"/>
      <c r="AD30" s="349"/>
      <c r="AE30" s="349"/>
      <c r="AF30" s="48"/>
      <c r="AG30" s="48"/>
      <c r="AH30" s="48"/>
      <c r="AI30" s="48"/>
      <c r="AJ30" s="48"/>
      <c r="AK30" s="350">
        <v>0</v>
      </c>
      <c r="AL30" s="349"/>
      <c r="AM30" s="349"/>
      <c r="AN30" s="349"/>
      <c r="AO30" s="349"/>
      <c r="AP30" s="48"/>
      <c r="AQ30" s="50"/>
      <c r="BE30" s="338"/>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38"/>
    </row>
    <row r="32" spans="2:71" s="1" customFormat="1" ht="25.9" customHeight="1">
      <c r="B32" s="41"/>
      <c r="C32" s="51"/>
      <c r="D32" s="52" t="s">
        <v>47</v>
      </c>
      <c r="E32" s="53"/>
      <c r="F32" s="53"/>
      <c r="G32" s="53"/>
      <c r="H32" s="53"/>
      <c r="I32" s="53"/>
      <c r="J32" s="53"/>
      <c r="K32" s="53"/>
      <c r="L32" s="53"/>
      <c r="M32" s="53"/>
      <c r="N32" s="53"/>
      <c r="O32" s="53"/>
      <c r="P32" s="53"/>
      <c r="Q32" s="53"/>
      <c r="R32" s="53"/>
      <c r="S32" s="53"/>
      <c r="T32" s="54" t="s">
        <v>48</v>
      </c>
      <c r="U32" s="53"/>
      <c r="V32" s="53"/>
      <c r="W32" s="53"/>
      <c r="X32" s="351" t="s">
        <v>49</v>
      </c>
      <c r="Y32" s="352"/>
      <c r="Z32" s="352"/>
      <c r="AA32" s="352"/>
      <c r="AB32" s="352"/>
      <c r="AC32" s="53"/>
      <c r="AD32" s="53"/>
      <c r="AE32" s="53"/>
      <c r="AF32" s="53"/>
      <c r="AG32" s="53"/>
      <c r="AH32" s="53"/>
      <c r="AI32" s="53"/>
      <c r="AJ32" s="53"/>
      <c r="AK32" s="353">
        <f>SUM(AK23:AK30)</f>
        <v>0</v>
      </c>
      <c r="AL32" s="352"/>
      <c r="AM32" s="352"/>
      <c r="AN32" s="352"/>
      <c r="AO32" s="354"/>
      <c r="AP32" s="51"/>
      <c r="AQ32" s="55"/>
      <c r="BE32" s="338"/>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50000000000003" customHeight="1">
      <c r="B39" s="41"/>
      <c r="C39" s="62" t="s">
        <v>50</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5" customHeight="1">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5" customHeight="1">
      <c r="B41" s="64"/>
      <c r="C41" s="65" t="s">
        <v>15</v>
      </c>
      <c r="D41" s="66"/>
      <c r="E41" s="66"/>
      <c r="F41" s="66"/>
      <c r="G41" s="66"/>
      <c r="H41" s="66"/>
      <c r="I41" s="66"/>
      <c r="J41" s="66"/>
      <c r="K41" s="66"/>
      <c r="L41" s="66" t="str">
        <f>K5</f>
        <v>182375</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50000000000003" customHeight="1">
      <c r="B42" s="68"/>
      <c r="C42" s="69" t="s">
        <v>18</v>
      </c>
      <c r="D42" s="70"/>
      <c r="E42" s="70"/>
      <c r="F42" s="70"/>
      <c r="G42" s="70"/>
      <c r="H42" s="70"/>
      <c r="I42" s="70"/>
      <c r="J42" s="70"/>
      <c r="K42" s="70"/>
      <c r="L42" s="355" t="str">
        <f>K6</f>
        <v>Rekonstrukce uhelné kotelny Liblín</v>
      </c>
      <c r="M42" s="356"/>
      <c r="N42" s="356"/>
      <c r="O42" s="356"/>
      <c r="P42" s="356"/>
      <c r="Q42" s="356"/>
      <c r="R42" s="356"/>
      <c r="S42" s="356"/>
      <c r="T42" s="356"/>
      <c r="U42" s="356"/>
      <c r="V42" s="356"/>
      <c r="W42" s="356"/>
      <c r="X42" s="356"/>
      <c r="Y42" s="356"/>
      <c r="Z42" s="356"/>
      <c r="AA42" s="356"/>
      <c r="AB42" s="356"/>
      <c r="AC42" s="356"/>
      <c r="AD42" s="356"/>
      <c r="AE42" s="356"/>
      <c r="AF42" s="356"/>
      <c r="AG42" s="356"/>
      <c r="AH42" s="356"/>
      <c r="AI42" s="356"/>
      <c r="AJ42" s="356"/>
      <c r="AK42" s="356"/>
      <c r="AL42" s="356"/>
      <c r="AM42" s="356"/>
      <c r="AN42" s="356"/>
      <c r="AO42" s="356"/>
      <c r="AP42" s="70"/>
      <c r="AQ42" s="70"/>
      <c r="AR42" s="71"/>
    </row>
    <row r="43" spans="2:56" s="1" customFormat="1" ht="6.95" customHeight="1">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c r="B44" s="41"/>
      <c r="C44" s="65" t="s">
        <v>23</v>
      </c>
      <c r="D44" s="63"/>
      <c r="E44" s="63"/>
      <c r="F44" s="63"/>
      <c r="G44" s="63"/>
      <c r="H44" s="63"/>
      <c r="I44" s="63"/>
      <c r="J44" s="63"/>
      <c r="K44" s="63"/>
      <c r="L44" s="72" t="str">
        <f>IF(K8="","",K8)</f>
        <v>Liblín</v>
      </c>
      <c r="M44" s="63"/>
      <c r="N44" s="63"/>
      <c r="O44" s="63"/>
      <c r="P44" s="63"/>
      <c r="Q44" s="63"/>
      <c r="R44" s="63"/>
      <c r="S44" s="63"/>
      <c r="T44" s="63"/>
      <c r="U44" s="63"/>
      <c r="V44" s="63"/>
      <c r="W44" s="63"/>
      <c r="X44" s="63"/>
      <c r="Y44" s="63"/>
      <c r="Z44" s="63"/>
      <c r="AA44" s="63"/>
      <c r="AB44" s="63"/>
      <c r="AC44" s="63"/>
      <c r="AD44" s="63"/>
      <c r="AE44" s="63"/>
      <c r="AF44" s="63"/>
      <c r="AG44" s="63"/>
      <c r="AH44" s="63"/>
      <c r="AI44" s="65" t="s">
        <v>25</v>
      </c>
      <c r="AJ44" s="63"/>
      <c r="AK44" s="63"/>
      <c r="AL44" s="63"/>
      <c r="AM44" s="357" t="str">
        <f>IF(AN8= "","",AN8)</f>
        <v>4. 5. 2018</v>
      </c>
      <c r="AN44" s="357"/>
      <c r="AO44" s="63"/>
      <c r="AP44" s="63"/>
      <c r="AQ44" s="63"/>
      <c r="AR44" s="61"/>
    </row>
    <row r="45" spans="2:56" s="1" customFormat="1" ht="6.95" customHeight="1">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c r="B46" s="41"/>
      <c r="C46" s="65" t="s">
        <v>27</v>
      </c>
      <c r="D46" s="63"/>
      <c r="E46" s="63"/>
      <c r="F46" s="63"/>
      <c r="G46" s="63"/>
      <c r="H46" s="63"/>
      <c r="I46" s="63"/>
      <c r="J46" s="63"/>
      <c r="K46" s="63"/>
      <c r="L46" s="66" t="str">
        <f>IF(E11= "","",E11)</f>
        <v xml:space="preserve"> </v>
      </c>
      <c r="M46" s="63"/>
      <c r="N46" s="63"/>
      <c r="O46" s="63"/>
      <c r="P46" s="63"/>
      <c r="Q46" s="63"/>
      <c r="R46" s="63"/>
      <c r="S46" s="63"/>
      <c r="T46" s="63"/>
      <c r="U46" s="63"/>
      <c r="V46" s="63"/>
      <c r="W46" s="63"/>
      <c r="X46" s="63"/>
      <c r="Y46" s="63"/>
      <c r="Z46" s="63"/>
      <c r="AA46" s="63"/>
      <c r="AB46" s="63"/>
      <c r="AC46" s="63"/>
      <c r="AD46" s="63"/>
      <c r="AE46" s="63"/>
      <c r="AF46" s="63"/>
      <c r="AG46" s="63"/>
      <c r="AH46" s="63"/>
      <c r="AI46" s="65" t="s">
        <v>33</v>
      </c>
      <c r="AJ46" s="63"/>
      <c r="AK46" s="63"/>
      <c r="AL46" s="63"/>
      <c r="AM46" s="358" t="str">
        <f>IF(E17="","",E17)</f>
        <v xml:space="preserve"> </v>
      </c>
      <c r="AN46" s="358"/>
      <c r="AO46" s="358"/>
      <c r="AP46" s="358"/>
      <c r="AQ46" s="63"/>
      <c r="AR46" s="61"/>
      <c r="AS46" s="359" t="s">
        <v>51</v>
      </c>
      <c r="AT46" s="360"/>
      <c r="AU46" s="74"/>
      <c r="AV46" s="74"/>
      <c r="AW46" s="74"/>
      <c r="AX46" s="74"/>
      <c r="AY46" s="74"/>
      <c r="AZ46" s="74"/>
      <c r="BA46" s="74"/>
      <c r="BB46" s="74"/>
      <c r="BC46" s="74"/>
      <c r="BD46" s="75"/>
    </row>
    <row r="47" spans="2:56" s="1" customFormat="1">
      <c r="B47" s="41"/>
      <c r="C47" s="65" t="s">
        <v>31</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361"/>
      <c r="AT47" s="362"/>
      <c r="AU47" s="76"/>
      <c r="AV47" s="76"/>
      <c r="AW47" s="76"/>
      <c r="AX47" s="76"/>
      <c r="AY47" s="76"/>
      <c r="AZ47" s="76"/>
      <c r="BA47" s="76"/>
      <c r="BB47" s="76"/>
      <c r="BC47" s="76"/>
      <c r="BD47" s="77"/>
    </row>
    <row r="48" spans="2:56" s="1" customFormat="1" ht="10.9" customHeight="1">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363"/>
      <c r="AT48" s="364"/>
      <c r="AU48" s="42"/>
      <c r="AV48" s="42"/>
      <c r="AW48" s="42"/>
      <c r="AX48" s="42"/>
      <c r="AY48" s="42"/>
      <c r="AZ48" s="42"/>
      <c r="BA48" s="42"/>
      <c r="BB48" s="42"/>
      <c r="BC48" s="42"/>
      <c r="BD48" s="78"/>
    </row>
    <row r="49" spans="1:90" s="1" customFormat="1" ht="29.25" customHeight="1">
      <c r="B49" s="41"/>
      <c r="C49" s="365" t="s">
        <v>52</v>
      </c>
      <c r="D49" s="366"/>
      <c r="E49" s="366"/>
      <c r="F49" s="366"/>
      <c r="G49" s="366"/>
      <c r="H49" s="79"/>
      <c r="I49" s="367" t="s">
        <v>53</v>
      </c>
      <c r="J49" s="366"/>
      <c r="K49" s="366"/>
      <c r="L49" s="366"/>
      <c r="M49" s="366"/>
      <c r="N49" s="366"/>
      <c r="O49" s="366"/>
      <c r="P49" s="366"/>
      <c r="Q49" s="366"/>
      <c r="R49" s="366"/>
      <c r="S49" s="366"/>
      <c r="T49" s="366"/>
      <c r="U49" s="366"/>
      <c r="V49" s="366"/>
      <c r="W49" s="366"/>
      <c r="X49" s="366"/>
      <c r="Y49" s="366"/>
      <c r="Z49" s="366"/>
      <c r="AA49" s="366"/>
      <c r="AB49" s="366"/>
      <c r="AC49" s="366"/>
      <c r="AD49" s="366"/>
      <c r="AE49" s="366"/>
      <c r="AF49" s="366"/>
      <c r="AG49" s="368" t="s">
        <v>54</v>
      </c>
      <c r="AH49" s="366"/>
      <c r="AI49" s="366"/>
      <c r="AJ49" s="366"/>
      <c r="AK49" s="366"/>
      <c r="AL49" s="366"/>
      <c r="AM49" s="366"/>
      <c r="AN49" s="367" t="s">
        <v>55</v>
      </c>
      <c r="AO49" s="366"/>
      <c r="AP49" s="366"/>
      <c r="AQ49" s="80" t="s">
        <v>56</v>
      </c>
      <c r="AR49" s="61"/>
      <c r="AS49" s="81" t="s">
        <v>57</v>
      </c>
      <c r="AT49" s="82" t="s">
        <v>58</v>
      </c>
      <c r="AU49" s="82" t="s">
        <v>59</v>
      </c>
      <c r="AV49" s="82" t="s">
        <v>60</v>
      </c>
      <c r="AW49" s="82" t="s">
        <v>61</v>
      </c>
      <c r="AX49" s="82" t="s">
        <v>62</v>
      </c>
      <c r="AY49" s="82" t="s">
        <v>63</v>
      </c>
      <c r="AZ49" s="82" t="s">
        <v>64</v>
      </c>
      <c r="BA49" s="82" t="s">
        <v>65</v>
      </c>
      <c r="BB49" s="82" t="s">
        <v>66</v>
      </c>
      <c r="BC49" s="82" t="s">
        <v>67</v>
      </c>
      <c r="BD49" s="83" t="s">
        <v>68</v>
      </c>
    </row>
    <row r="50" spans="1:90" s="1" customFormat="1" ht="10.9" customHeight="1">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0" s="4" customFormat="1" ht="32.450000000000003" customHeight="1">
      <c r="B51" s="68"/>
      <c r="C51" s="87" t="s">
        <v>69</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72">
        <f>ROUND(AG52,2)</f>
        <v>0</v>
      </c>
      <c r="AH51" s="372"/>
      <c r="AI51" s="372"/>
      <c r="AJ51" s="372"/>
      <c r="AK51" s="372"/>
      <c r="AL51" s="372"/>
      <c r="AM51" s="372"/>
      <c r="AN51" s="373">
        <f>SUM(AG51,AT51)</f>
        <v>0</v>
      </c>
      <c r="AO51" s="373"/>
      <c r="AP51" s="373"/>
      <c r="AQ51" s="89" t="s">
        <v>21</v>
      </c>
      <c r="AR51" s="71"/>
      <c r="AS51" s="90">
        <f>ROUND(AS52,2)</f>
        <v>0</v>
      </c>
      <c r="AT51" s="91">
        <f>ROUND(SUM(AV51:AW51),2)</f>
        <v>0</v>
      </c>
      <c r="AU51" s="92">
        <f>ROUND(AU52,5)</f>
        <v>0</v>
      </c>
      <c r="AV51" s="91">
        <f>ROUND(AZ51*L26,2)</f>
        <v>0</v>
      </c>
      <c r="AW51" s="91">
        <f>ROUND(BA51*L27,2)</f>
        <v>0</v>
      </c>
      <c r="AX51" s="91">
        <f>ROUND(BB51*L26,2)</f>
        <v>0</v>
      </c>
      <c r="AY51" s="91">
        <f>ROUND(BC51*L27,2)</f>
        <v>0</v>
      </c>
      <c r="AZ51" s="91">
        <f>ROUND(AZ52,2)</f>
        <v>0</v>
      </c>
      <c r="BA51" s="91">
        <f>ROUND(BA52,2)</f>
        <v>0</v>
      </c>
      <c r="BB51" s="91">
        <f>ROUND(BB52,2)</f>
        <v>0</v>
      </c>
      <c r="BC51" s="91">
        <f>ROUND(BC52,2)</f>
        <v>0</v>
      </c>
      <c r="BD51" s="93">
        <f>ROUND(BD52,2)</f>
        <v>0</v>
      </c>
      <c r="BS51" s="94" t="s">
        <v>70</v>
      </c>
      <c r="BT51" s="94" t="s">
        <v>71</v>
      </c>
      <c r="BV51" s="94" t="s">
        <v>72</v>
      </c>
      <c r="BW51" s="94" t="s">
        <v>7</v>
      </c>
      <c r="BX51" s="94" t="s">
        <v>73</v>
      </c>
      <c r="CL51" s="94" t="s">
        <v>21</v>
      </c>
    </row>
    <row r="52" spans="1:90" s="5" customFormat="1" ht="16.5" customHeight="1">
      <c r="A52" s="95" t="s">
        <v>74</v>
      </c>
      <c r="B52" s="96"/>
      <c r="C52" s="97"/>
      <c r="D52" s="371" t="s">
        <v>16</v>
      </c>
      <c r="E52" s="371"/>
      <c r="F52" s="371"/>
      <c r="G52" s="371"/>
      <c r="H52" s="371"/>
      <c r="I52" s="98"/>
      <c r="J52" s="371" t="s">
        <v>19</v>
      </c>
      <c r="K52" s="371"/>
      <c r="L52" s="371"/>
      <c r="M52" s="371"/>
      <c r="N52" s="371"/>
      <c r="O52" s="371"/>
      <c r="P52" s="371"/>
      <c r="Q52" s="371"/>
      <c r="R52" s="371"/>
      <c r="S52" s="371"/>
      <c r="T52" s="371"/>
      <c r="U52" s="371"/>
      <c r="V52" s="371"/>
      <c r="W52" s="371"/>
      <c r="X52" s="371"/>
      <c r="Y52" s="371"/>
      <c r="Z52" s="371"/>
      <c r="AA52" s="371"/>
      <c r="AB52" s="371"/>
      <c r="AC52" s="371"/>
      <c r="AD52" s="371"/>
      <c r="AE52" s="371"/>
      <c r="AF52" s="371"/>
      <c r="AG52" s="369">
        <f>'182375 - Rekonstrukce uhe...'!J25</f>
        <v>0</v>
      </c>
      <c r="AH52" s="370"/>
      <c r="AI52" s="370"/>
      <c r="AJ52" s="370"/>
      <c r="AK52" s="370"/>
      <c r="AL52" s="370"/>
      <c r="AM52" s="370"/>
      <c r="AN52" s="369">
        <f>SUM(AG52,AT52)</f>
        <v>0</v>
      </c>
      <c r="AO52" s="370"/>
      <c r="AP52" s="370"/>
      <c r="AQ52" s="99" t="s">
        <v>75</v>
      </c>
      <c r="AR52" s="100"/>
      <c r="AS52" s="101">
        <v>0</v>
      </c>
      <c r="AT52" s="102">
        <f>ROUND(SUM(AV52:AW52),2)</f>
        <v>0</v>
      </c>
      <c r="AU52" s="103">
        <f>'182375 - Rekonstrukce uhe...'!P96</f>
        <v>0</v>
      </c>
      <c r="AV52" s="102">
        <f>'182375 - Rekonstrukce uhe...'!J28</f>
        <v>0</v>
      </c>
      <c r="AW52" s="102">
        <f>'182375 - Rekonstrukce uhe...'!J29</f>
        <v>0</v>
      </c>
      <c r="AX52" s="102">
        <f>'182375 - Rekonstrukce uhe...'!J30</f>
        <v>0</v>
      </c>
      <c r="AY52" s="102">
        <f>'182375 - Rekonstrukce uhe...'!J31</f>
        <v>0</v>
      </c>
      <c r="AZ52" s="102">
        <f>'182375 - Rekonstrukce uhe...'!F28</f>
        <v>0</v>
      </c>
      <c r="BA52" s="102">
        <f>'182375 - Rekonstrukce uhe...'!F29</f>
        <v>0</v>
      </c>
      <c r="BB52" s="102">
        <f>'182375 - Rekonstrukce uhe...'!F30</f>
        <v>0</v>
      </c>
      <c r="BC52" s="102">
        <f>'182375 - Rekonstrukce uhe...'!F31</f>
        <v>0</v>
      </c>
      <c r="BD52" s="104">
        <f>'182375 - Rekonstrukce uhe...'!F32</f>
        <v>0</v>
      </c>
      <c r="BT52" s="105" t="s">
        <v>76</v>
      </c>
      <c r="BU52" s="105" t="s">
        <v>77</v>
      </c>
      <c r="BV52" s="105" t="s">
        <v>72</v>
      </c>
      <c r="BW52" s="105" t="s">
        <v>7</v>
      </c>
      <c r="BX52" s="105" t="s">
        <v>73</v>
      </c>
      <c r="CL52" s="105" t="s">
        <v>21</v>
      </c>
    </row>
    <row r="53" spans="1:90" s="1" customFormat="1" ht="30" customHeight="1">
      <c r="B53" s="41"/>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1"/>
    </row>
    <row r="54" spans="1:90" s="1" customFormat="1" ht="6.95"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57"/>
      <c r="AL54" s="57"/>
      <c r="AM54" s="57"/>
      <c r="AN54" s="57"/>
      <c r="AO54" s="57"/>
      <c r="AP54" s="57"/>
      <c r="AQ54" s="57"/>
      <c r="AR54" s="61"/>
    </row>
  </sheetData>
  <sheetProtection algorithmName="SHA-512" hashValue="pJHxHazTgC5xpqvZKBpnHX5cYzVfuCKNpPkriH+60WNJvbNzel5bISslcE8y7FVp9bJWnzaKraw+24cNZkM6sA==" saltValue="ZWSdj8xj5lzPTQXeJ43mIjLQEC4IiPjnnxxEdZowpP4swgMqLZHSL6zTIy0Q7SQzeV7McFBlzjj9b+sBIwQkWA==" spinCount="100000" sheet="1" objects="1" scenarios="1" formatColumns="0" formatRows="0"/>
  <mergeCells count="41">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xr:uid="{00000000-0004-0000-0000-000000000000}"/>
    <hyperlink ref="W1:AI1" location="C51" display="2) Rekapitulace objektů stavby a soupisů prací" xr:uid="{00000000-0004-0000-0000-000001000000}"/>
    <hyperlink ref="A52" location="'182375 - Rekonstrukce uhe...'!C2" display="/" xr:uid="{00000000-0004-0000-0000-000002000000}"/>
  </hyperlinks>
  <pageMargins left="0.59055118110236227" right="0.59055118110236227" top="0.59055118110236227" bottom="0.59055118110236227" header="0" footer="0"/>
  <pageSetup paperSize="9" scale="68"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321"/>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6"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07"/>
      <c r="C1" s="107"/>
      <c r="D1" s="108" t="s">
        <v>1</v>
      </c>
      <c r="E1" s="107"/>
      <c r="F1" s="109" t="s">
        <v>78</v>
      </c>
      <c r="G1" s="379" t="s">
        <v>79</v>
      </c>
      <c r="H1" s="379"/>
      <c r="I1" s="110"/>
      <c r="J1" s="109" t="s">
        <v>80</v>
      </c>
      <c r="K1" s="108" t="s">
        <v>81</v>
      </c>
      <c r="L1" s="109" t="s">
        <v>82</v>
      </c>
      <c r="M1" s="109"/>
      <c r="N1" s="109"/>
      <c r="O1" s="109"/>
      <c r="P1" s="109"/>
      <c r="Q1" s="109"/>
      <c r="R1" s="109"/>
      <c r="S1" s="109"/>
      <c r="T1" s="10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74"/>
      <c r="M2" s="374"/>
      <c r="N2" s="374"/>
      <c r="O2" s="374"/>
      <c r="P2" s="374"/>
      <c r="Q2" s="374"/>
      <c r="R2" s="374"/>
      <c r="S2" s="374"/>
      <c r="T2" s="374"/>
      <c r="U2" s="374"/>
      <c r="V2" s="374"/>
      <c r="AT2" s="24" t="s">
        <v>7</v>
      </c>
    </row>
    <row r="3" spans="1:70" ht="6.95" customHeight="1">
      <c r="B3" s="25"/>
      <c r="C3" s="26"/>
      <c r="D3" s="26"/>
      <c r="E3" s="26"/>
      <c r="F3" s="26"/>
      <c r="G3" s="26"/>
      <c r="H3" s="26"/>
      <c r="I3" s="111"/>
      <c r="J3" s="26"/>
      <c r="K3" s="27"/>
      <c r="AT3" s="24" t="s">
        <v>83</v>
      </c>
    </row>
    <row r="4" spans="1:70" ht="36.950000000000003" customHeight="1">
      <c r="B4" s="28"/>
      <c r="C4" s="29"/>
      <c r="D4" s="30" t="s">
        <v>84</v>
      </c>
      <c r="E4" s="29"/>
      <c r="F4" s="29"/>
      <c r="G4" s="29"/>
      <c r="H4" s="29"/>
      <c r="I4" s="112"/>
      <c r="J4" s="29"/>
      <c r="K4" s="31"/>
      <c r="M4" s="32" t="s">
        <v>12</v>
      </c>
      <c r="AT4" s="24" t="s">
        <v>6</v>
      </c>
    </row>
    <row r="5" spans="1:70" ht="6.95" customHeight="1">
      <c r="B5" s="28"/>
      <c r="C5" s="29"/>
      <c r="D5" s="29"/>
      <c r="E5" s="29"/>
      <c r="F5" s="29"/>
      <c r="G5" s="29"/>
      <c r="H5" s="29"/>
      <c r="I5" s="112"/>
      <c r="J5" s="29"/>
      <c r="K5" s="31"/>
    </row>
    <row r="6" spans="1:70" s="1" customFormat="1">
      <c r="B6" s="41"/>
      <c r="C6" s="42"/>
      <c r="D6" s="37" t="s">
        <v>18</v>
      </c>
      <c r="E6" s="42"/>
      <c r="F6" s="42"/>
      <c r="G6" s="42"/>
      <c r="H6" s="42"/>
      <c r="I6" s="113"/>
      <c r="J6" s="42"/>
      <c r="K6" s="45"/>
    </row>
    <row r="7" spans="1:70" s="1" customFormat="1" ht="36.950000000000003" customHeight="1">
      <c r="B7" s="41"/>
      <c r="C7" s="42"/>
      <c r="D7" s="42"/>
      <c r="E7" s="375" t="s">
        <v>19</v>
      </c>
      <c r="F7" s="376"/>
      <c r="G7" s="376"/>
      <c r="H7" s="376"/>
      <c r="I7" s="113"/>
      <c r="J7" s="42"/>
      <c r="K7" s="45"/>
    </row>
    <row r="8" spans="1:70" s="1" customFormat="1" ht="13.5">
      <c r="B8" s="41"/>
      <c r="C8" s="42"/>
      <c r="D8" s="42"/>
      <c r="E8" s="42"/>
      <c r="F8" s="42"/>
      <c r="G8" s="42"/>
      <c r="H8" s="42"/>
      <c r="I8" s="113"/>
      <c r="J8" s="42"/>
      <c r="K8" s="45"/>
    </row>
    <row r="9" spans="1:70" s="1" customFormat="1" ht="14.45" customHeight="1">
      <c r="B9" s="41"/>
      <c r="C9" s="42"/>
      <c r="D9" s="37" t="s">
        <v>20</v>
      </c>
      <c r="E9" s="42"/>
      <c r="F9" s="35" t="s">
        <v>21</v>
      </c>
      <c r="G9" s="42"/>
      <c r="H9" s="42"/>
      <c r="I9" s="114" t="s">
        <v>22</v>
      </c>
      <c r="J9" s="35" t="s">
        <v>21</v>
      </c>
      <c r="K9" s="45"/>
    </row>
    <row r="10" spans="1:70" s="1" customFormat="1" ht="14.45" customHeight="1">
      <c r="B10" s="41"/>
      <c r="C10" s="42"/>
      <c r="D10" s="37" t="s">
        <v>23</v>
      </c>
      <c r="E10" s="42"/>
      <c r="F10" s="35" t="s">
        <v>24</v>
      </c>
      <c r="G10" s="42"/>
      <c r="H10" s="42"/>
      <c r="I10" s="114" t="s">
        <v>25</v>
      </c>
      <c r="J10" s="115" t="str">
        <f>'Rekapitulace stavby'!AN8</f>
        <v>4. 5. 2018</v>
      </c>
      <c r="K10" s="45"/>
    </row>
    <row r="11" spans="1:70" s="1" customFormat="1" ht="10.9" customHeight="1">
      <c r="B11" s="41"/>
      <c r="C11" s="42"/>
      <c r="D11" s="42"/>
      <c r="E11" s="42"/>
      <c r="F11" s="42"/>
      <c r="G11" s="42"/>
      <c r="H11" s="42"/>
      <c r="I11" s="113"/>
      <c r="J11" s="42"/>
      <c r="K11" s="45"/>
    </row>
    <row r="12" spans="1:70" s="1" customFormat="1" ht="14.45" customHeight="1">
      <c r="B12" s="41"/>
      <c r="C12" s="42"/>
      <c r="D12" s="37" t="s">
        <v>27</v>
      </c>
      <c r="E12" s="42"/>
      <c r="F12" s="42"/>
      <c r="G12" s="42"/>
      <c r="H12" s="42"/>
      <c r="I12" s="114" t="s">
        <v>28</v>
      </c>
      <c r="J12" s="35" t="str">
        <f>IF('Rekapitulace stavby'!AN10="","",'Rekapitulace stavby'!AN10)</f>
        <v/>
      </c>
      <c r="K12" s="45"/>
    </row>
    <row r="13" spans="1:70" s="1" customFormat="1" ht="18" customHeight="1">
      <c r="B13" s="41"/>
      <c r="C13" s="42"/>
      <c r="D13" s="42"/>
      <c r="E13" s="35" t="str">
        <f>IF('Rekapitulace stavby'!E11="","",'Rekapitulace stavby'!E11)</f>
        <v xml:space="preserve"> </v>
      </c>
      <c r="F13" s="42"/>
      <c r="G13" s="42"/>
      <c r="H13" s="42"/>
      <c r="I13" s="114" t="s">
        <v>30</v>
      </c>
      <c r="J13" s="35" t="str">
        <f>IF('Rekapitulace stavby'!AN11="","",'Rekapitulace stavby'!AN11)</f>
        <v/>
      </c>
      <c r="K13" s="45"/>
    </row>
    <row r="14" spans="1:70" s="1" customFormat="1" ht="6.95" customHeight="1">
      <c r="B14" s="41"/>
      <c r="C14" s="42"/>
      <c r="D14" s="42"/>
      <c r="E14" s="42"/>
      <c r="F14" s="42"/>
      <c r="G14" s="42"/>
      <c r="H14" s="42"/>
      <c r="I14" s="113"/>
      <c r="J14" s="42"/>
      <c r="K14" s="45"/>
    </row>
    <row r="15" spans="1:70" s="1" customFormat="1" ht="14.45" customHeight="1">
      <c r="B15" s="41"/>
      <c r="C15" s="42"/>
      <c r="D15" s="37" t="s">
        <v>31</v>
      </c>
      <c r="E15" s="42"/>
      <c r="F15" s="42"/>
      <c r="G15" s="42"/>
      <c r="H15" s="42"/>
      <c r="I15" s="114" t="s">
        <v>28</v>
      </c>
      <c r="J15" s="35" t="str">
        <f>IF('Rekapitulace stavby'!AN13="Vyplň údaj","",IF('Rekapitulace stavby'!AN13="","",'Rekapitulace stavby'!AN13))</f>
        <v/>
      </c>
      <c r="K15" s="45"/>
    </row>
    <row r="16" spans="1:70" s="1" customFormat="1" ht="18" customHeight="1">
      <c r="B16" s="41"/>
      <c r="C16" s="42"/>
      <c r="D16" s="42"/>
      <c r="E16" s="35" t="str">
        <f>IF('Rekapitulace stavby'!E14="Vyplň údaj","",IF('Rekapitulace stavby'!E14="","",'Rekapitulace stavby'!E14))</f>
        <v/>
      </c>
      <c r="F16" s="42"/>
      <c r="G16" s="42"/>
      <c r="H16" s="42"/>
      <c r="I16" s="114" t="s">
        <v>30</v>
      </c>
      <c r="J16" s="35" t="str">
        <f>IF('Rekapitulace stavby'!AN14="Vyplň údaj","",IF('Rekapitulace stavby'!AN14="","",'Rekapitulace stavby'!AN14))</f>
        <v/>
      </c>
      <c r="K16" s="45"/>
    </row>
    <row r="17" spans="2:11" s="1" customFormat="1" ht="6.95" customHeight="1">
      <c r="B17" s="41"/>
      <c r="C17" s="42"/>
      <c r="D17" s="42"/>
      <c r="E17" s="42"/>
      <c r="F17" s="42"/>
      <c r="G17" s="42"/>
      <c r="H17" s="42"/>
      <c r="I17" s="113"/>
      <c r="J17" s="42"/>
      <c r="K17" s="45"/>
    </row>
    <row r="18" spans="2:11" s="1" customFormat="1" ht="14.45" customHeight="1">
      <c r="B18" s="41"/>
      <c r="C18" s="42"/>
      <c r="D18" s="37" t="s">
        <v>33</v>
      </c>
      <c r="E18" s="42"/>
      <c r="F18" s="42"/>
      <c r="G18" s="42"/>
      <c r="H18" s="42"/>
      <c r="I18" s="114" t="s">
        <v>28</v>
      </c>
      <c r="J18" s="35" t="str">
        <f>IF('Rekapitulace stavby'!AN16="","",'Rekapitulace stavby'!AN16)</f>
        <v/>
      </c>
      <c r="K18" s="45"/>
    </row>
    <row r="19" spans="2:11" s="1" customFormat="1" ht="18" customHeight="1">
      <c r="B19" s="41"/>
      <c r="C19" s="42"/>
      <c r="D19" s="42"/>
      <c r="E19" s="35" t="str">
        <f>IF('Rekapitulace stavby'!E17="","",'Rekapitulace stavby'!E17)</f>
        <v xml:space="preserve"> </v>
      </c>
      <c r="F19" s="42"/>
      <c r="G19" s="42"/>
      <c r="H19" s="42"/>
      <c r="I19" s="114" t="s">
        <v>30</v>
      </c>
      <c r="J19" s="35" t="str">
        <f>IF('Rekapitulace stavby'!AN17="","",'Rekapitulace stavby'!AN17)</f>
        <v/>
      </c>
      <c r="K19" s="45"/>
    </row>
    <row r="20" spans="2:11" s="1" customFormat="1" ht="6.95" customHeight="1">
      <c r="B20" s="41"/>
      <c r="C20" s="42"/>
      <c r="D20" s="42"/>
      <c r="E20" s="42"/>
      <c r="F20" s="42"/>
      <c r="G20" s="42"/>
      <c r="H20" s="42"/>
      <c r="I20" s="113"/>
      <c r="J20" s="42"/>
      <c r="K20" s="45"/>
    </row>
    <row r="21" spans="2:11" s="1" customFormat="1" ht="14.45" customHeight="1">
      <c r="B21" s="41"/>
      <c r="C21" s="42"/>
      <c r="D21" s="37" t="s">
        <v>35</v>
      </c>
      <c r="E21" s="42"/>
      <c r="F21" s="42"/>
      <c r="G21" s="42"/>
      <c r="H21" s="42"/>
      <c r="I21" s="113"/>
      <c r="J21" s="42"/>
      <c r="K21" s="45"/>
    </row>
    <row r="22" spans="2:11" s="6" customFormat="1" ht="71.25" customHeight="1">
      <c r="B22" s="116"/>
      <c r="C22" s="117"/>
      <c r="D22" s="117"/>
      <c r="E22" s="344" t="s">
        <v>36</v>
      </c>
      <c r="F22" s="344"/>
      <c r="G22" s="344"/>
      <c r="H22" s="344"/>
      <c r="I22" s="118"/>
      <c r="J22" s="117"/>
      <c r="K22" s="119"/>
    </row>
    <row r="23" spans="2:11" s="1" customFormat="1" ht="6.95" customHeight="1">
      <c r="B23" s="41"/>
      <c r="C23" s="42"/>
      <c r="D23" s="42"/>
      <c r="E23" s="42"/>
      <c r="F23" s="42"/>
      <c r="G23" s="42"/>
      <c r="H23" s="42"/>
      <c r="I23" s="113"/>
      <c r="J23" s="42"/>
      <c r="K23" s="45"/>
    </row>
    <row r="24" spans="2:11" s="1" customFormat="1" ht="6.95" customHeight="1">
      <c r="B24" s="41"/>
      <c r="C24" s="42"/>
      <c r="D24" s="85"/>
      <c r="E24" s="85"/>
      <c r="F24" s="85"/>
      <c r="G24" s="85"/>
      <c r="H24" s="85"/>
      <c r="I24" s="120"/>
      <c r="J24" s="85"/>
      <c r="K24" s="121"/>
    </row>
    <row r="25" spans="2:11" s="1" customFormat="1" ht="25.35" customHeight="1">
      <c r="B25" s="41"/>
      <c r="C25" s="42"/>
      <c r="D25" s="122" t="s">
        <v>37</v>
      </c>
      <c r="E25" s="42"/>
      <c r="F25" s="42"/>
      <c r="G25" s="42"/>
      <c r="H25" s="42"/>
      <c r="I25" s="113"/>
      <c r="J25" s="123">
        <f>ROUND(J96,2)</f>
        <v>0</v>
      </c>
      <c r="K25" s="45"/>
    </row>
    <row r="26" spans="2:11" s="1" customFormat="1" ht="6.95" customHeight="1">
      <c r="B26" s="41"/>
      <c r="C26" s="42"/>
      <c r="D26" s="85"/>
      <c r="E26" s="85"/>
      <c r="F26" s="85"/>
      <c r="G26" s="85"/>
      <c r="H26" s="85"/>
      <c r="I26" s="120"/>
      <c r="J26" s="85"/>
      <c r="K26" s="121"/>
    </row>
    <row r="27" spans="2:11" s="1" customFormat="1" ht="14.45" customHeight="1">
      <c r="B27" s="41"/>
      <c r="C27" s="42"/>
      <c r="D27" s="42"/>
      <c r="E27" s="42"/>
      <c r="F27" s="46" t="s">
        <v>39</v>
      </c>
      <c r="G27" s="42"/>
      <c r="H27" s="42"/>
      <c r="I27" s="124" t="s">
        <v>38</v>
      </c>
      <c r="J27" s="46" t="s">
        <v>40</v>
      </c>
      <c r="K27" s="45"/>
    </row>
    <row r="28" spans="2:11" s="1" customFormat="1" ht="14.45" customHeight="1">
      <c r="B28" s="41"/>
      <c r="C28" s="42"/>
      <c r="D28" s="49" t="s">
        <v>41</v>
      </c>
      <c r="E28" s="49" t="s">
        <v>42</v>
      </c>
      <c r="F28" s="125">
        <f>ROUND(SUM(BE96:BE320), 2)</f>
        <v>0</v>
      </c>
      <c r="G28" s="42"/>
      <c r="H28" s="42"/>
      <c r="I28" s="126">
        <v>0.21</v>
      </c>
      <c r="J28" s="125">
        <f>ROUND(ROUND((SUM(BE96:BE320)), 2)*I28, 2)</f>
        <v>0</v>
      </c>
      <c r="K28" s="45"/>
    </row>
    <row r="29" spans="2:11" s="1" customFormat="1" ht="14.45" customHeight="1">
      <c r="B29" s="41"/>
      <c r="C29" s="42"/>
      <c r="D29" s="42"/>
      <c r="E29" s="49" t="s">
        <v>43</v>
      </c>
      <c r="F29" s="125">
        <f>ROUND(SUM(BF96:BF320), 2)</f>
        <v>0</v>
      </c>
      <c r="G29" s="42"/>
      <c r="H29" s="42"/>
      <c r="I29" s="126">
        <v>0.15</v>
      </c>
      <c r="J29" s="125">
        <f>ROUND(ROUND((SUM(BF96:BF320)), 2)*I29, 2)</f>
        <v>0</v>
      </c>
      <c r="K29" s="45"/>
    </row>
    <row r="30" spans="2:11" s="1" customFormat="1" ht="14.45" hidden="1" customHeight="1">
      <c r="B30" s="41"/>
      <c r="C30" s="42"/>
      <c r="D30" s="42"/>
      <c r="E30" s="49" t="s">
        <v>44</v>
      </c>
      <c r="F30" s="125">
        <f>ROUND(SUM(BG96:BG320), 2)</f>
        <v>0</v>
      </c>
      <c r="G30" s="42"/>
      <c r="H30" s="42"/>
      <c r="I30" s="126">
        <v>0.21</v>
      </c>
      <c r="J30" s="125">
        <v>0</v>
      </c>
      <c r="K30" s="45"/>
    </row>
    <row r="31" spans="2:11" s="1" customFormat="1" ht="14.45" hidden="1" customHeight="1">
      <c r="B31" s="41"/>
      <c r="C31" s="42"/>
      <c r="D31" s="42"/>
      <c r="E31" s="49" t="s">
        <v>45</v>
      </c>
      <c r="F31" s="125">
        <f>ROUND(SUM(BH96:BH320), 2)</f>
        <v>0</v>
      </c>
      <c r="G31" s="42"/>
      <c r="H31" s="42"/>
      <c r="I31" s="126">
        <v>0.15</v>
      </c>
      <c r="J31" s="125">
        <v>0</v>
      </c>
      <c r="K31" s="45"/>
    </row>
    <row r="32" spans="2:11" s="1" customFormat="1" ht="14.45" hidden="1" customHeight="1">
      <c r="B32" s="41"/>
      <c r="C32" s="42"/>
      <c r="D32" s="42"/>
      <c r="E32" s="49" t="s">
        <v>46</v>
      </c>
      <c r="F32" s="125">
        <f>ROUND(SUM(BI96:BI320), 2)</f>
        <v>0</v>
      </c>
      <c r="G32" s="42"/>
      <c r="H32" s="42"/>
      <c r="I32" s="126">
        <v>0</v>
      </c>
      <c r="J32" s="125">
        <v>0</v>
      </c>
      <c r="K32" s="45"/>
    </row>
    <row r="33" spans="2:11" s="1" customFormat="1" ht="6.95" customHeight="1">
      <c r="B33" s="41"/>
      <c r="C33" s="42"/>
      <c r="D33" s="42"/>
      <c r="E33" s="42"/>
      <c r="F33" s="42"/>
      <c r="G33" s="42"/>
      <c r="H33" s="42"/>
      <c r="I33" s="113"/>
      <c r="J33" s="42"/>
      <c r="K33" s="45"/>
    </row>
    <row r="34" spans="2:11" s="1" customFormat="1" ht="25.35" customHeight="1">
      <c r="B34" s="41"/>
      <c r="C34" s="127"/>
      <c r="D34" s="128" t="s">
        <v>47</v>
      </c>
      <c r="E34" s="79"/>
      <c r="F34" s="79"/>
      <c r="G34" s="129" t="s">
        <v>48</v>
      </c>
      <c r="H34" s="130" t="s">
        <v>49</v>
      </c>
      <c r="I34" s="131"/>
      <c r="J34" s="132">
        <f>SUM(J25:J32)</f>
        <v>0</v>
      </c>
      <c r="K34" s="133"/>
    </row>
    <row r="35" spans="2:11" s="1" customFormat="1" ht="14.45" customHeight="1">
      <c r="B35" s="56"/>
      <c r="C35" s="57"/>
      <c r="D35" s="57"/>
      <c r="E35" s="57"/>
      <c r="F35" s="57"/>
      <c r="G35" s="57"/>
      <c r="H35" s="57"/>
      <c r="I35" s="134"/>
      <c r="J35" s="57"/>
      <c r="K35" s="58"/>
    </row>
    <row r="39" spans="2:11" s="1" customFormat="1" ht="6.95" customHeight="1">
      <c r="B39" s="135"/>
      <c r="C39" s="136"/>
      <c r="D39" s="136"/>
      <c r="E39" s="136"/>
      <c r="F39" s="136"/>
      <c r="G39" s="136"/>
      <c r="H39" s="136"/>
      <c r="I39" s="137"/>
      <c r="J39" s="136"/>
      <c r="K39" s="138"/>
    </row>
    <row r="40" spans="2:11" s="1" customFormat="1" ht="36.950000000000003" customHeight="1">
      <c r="B40" s="41"/>
      <c r="C40" s="30" t="s">
        <v>85</v>
      </c>
      <c r="D40" s="42"/>
      <c r="E40" s="42"/>
      <c r="F40" s="42"/>
      <c r="G40" s="42"/>
      <c r="H40" s="42"/>
      <c r="I40" s="113"/>
      <c r="J40" s="42"/>
      <c r="K40" s="45"/>
    </row>
    <row r="41" spans="2:11" s="1" customFormat="1" ht="6.95" customHeight="1">
      <c r="B41" s="41"/>
      <c r="C41" s="42"/>
      <c r="D41" s="42"/>
      <c r="E41" s="42"/>
      <c r="F41" s="42"/>
      <c r="G41" s="42"/>
      <c r="H41" s="42"/>
      <c r="I41" s="113"/>
      <c r="J41" s="42"/>
      <c r="K41" s="45"/>
    </row>
    <row r="42" spans="2:11" s="1" customFormat="1" ht="14.45" customHeight="1">
      <c r="B42" s="41"/>
      <c r="C42" s="37" t="s">
        <v>18</v>
      </c>
      <c r="D42" s="42"/>
      <c r="E42" s="42"/>
      <c r="F42" s="42"/>
      <c r="G42" s="42"/>
      <c r="H42" s="42"/>
      <c r="I42" s="113"/>
      <c r="J42" s="42"/>
      <c r="K42" s="45"/>
    </row>
    <row r="43" spans="2:11" s="1" customFormat="1" ht="17.25" customHeight="1">
      <c r="B43" s="41"/>
      <c r="C43" s="42"/>
      <c r="D43" s="42"/>
      <c r="E43" s="375" t="str">
        <f>E7</f>
        <v>Rekonstrukce uhelné kotelny Liblín</v>
      </c>
      <c r="F43" s="376"/>
      <c r="G43" s="376"/>
      <c r="H43" s="376"/>
      <c r="I43" s="113"/>
      <c r="J43" s="42"/>
      <c r="K43" s="45"/>
    </row>
    <row r="44" spans="2:11" s="1" customFormat="1" ht="6.95" customHeight="1">
      <c r="B44" s="41"/>
      <c r="C44" s="42"/>
      <c r="D44" s="42"/>
      <c r="E44" s="42"/>
      <c r="F44" s="42"/>
      <c r="G44" s="42"/>
      <c r="H44" s="42"/>
      <c r="I44" s="113"/>
      <c r="J44" s="42"/>
      <c r="K44" s="45"/>
    </row>
    <row r="45" spans="2:11" s="1" customFormat="1" ht="18" customHeight="1">
      <c r="B45" s="41"/>
      <c r="C45" s="37" t="s">
        <v>23</v>
      </c>
      <c r="D45" s="42"/>
      <c r="E45" s="42"/>
      <c r="F45" s="35" t="str">
        <f>F10</f>
        <v>Liblín</v>
      </c>
      <c r="G45" s="42"/>
      <c r="H45" s="42"/>
      <c r="I45" s="114" t="s">
        <v>25</v>
      </c>
      <c r="J45" s="115" t="str">
        <f>IF(J10="","",J10)</f>
        <v>4. 5. 2018</v>
      </c>
      <c r="K45" s="45"/>
    </row>
    <row r="46" spans="2:11" s="1" customFormat="1" ht="6.95" customHeight="1">
      <c r="B46" s="41"/>
      <c r="C46" s="42"/>
      <c r="D46" s="42"/>
      <c r="E46" s="42"/>
      <c r="F46" s="42"/>
      <c r="G46" s="42"/>
      <c r="H46" s="42"/>
      <c r="I46" s="113"/>
      <c r="J46" s="42"/>
      <c r="K46" s="45"/>
    </row>
    <row r="47" spans="2:11" s="1" customFormat="1">
      <c r="B47" s="41"/>
      <c r="C47" s="37" t="s">
        <v>27</v>
      </c>
      <c r="D47" s="42"/>
      <c r="E47" s="42"/>
      <c r="F47" s="35" t="str">
        <f>E13</f>
        <v xml:space="preserve"> </v>
      </c>
      <c r="G47" s="42"/>
      <c r="H47" s="42"/>
      <c r="I47" s="114" t="s">
        <v>33</v>
      </c>
      <c r="J47" s="344" t="str">
        <f>E19</f>
        <v xml:space="preserve"> </v>
      </c>
      <c r="K47" s="45"/>
    </row>
    <row r="48" spans="2:11" s="1" customFormat="1" ht="14.45" customHeight="1">
      <c r="B48" s="41"/>
      <c r="C48" s="37" t="s">
        <v>31</v>
      </c>
      <c r="D48" s="42"/>
      <c r="E48" s="42"/>
      <c r="F48" s="35" t="str">
        <f>IF(E16="","",E16)</f>
        <v/>
      </c>
      <c r="G48" s="42"/>
      <c r="H48" s="42"/>
      <c r="I48" s="113"/>
      <c r="J48" s="377"/>
      <c r="K48" s="45"/>
    </row>
    <row r="49" spans="2:47" s="1" customFormat="1" ht="10.35" customHeight="1">
      <c r="B49" s="41"/>
      <c r="C49" s="42"/>
      <c r="D49" s="42"/>
      <c r="E49" s="42"/>
      <c r="F49" s="42"/>
      <c r="G49" s="42"/>
      <c r="H49" s="42"/>
      <c r="I49" s="113"/>
      <c r="J49" s="42"/>
      <c r="K49" s="45"/>
    </row>
    <row r="50" spans="2:47" s="1" customFormat="1" ht="29.25" customHeight="1">
      <c r="B50" s="41"/>
      <c r="C50" s="139" t="s">
        <v>86</v>
      </c>
      <c r="D50" s="127"/>
      <c r="E50" s="127"/>
      <c r="F50" s="127"/>
      <c r="G50" s="127"/>
      <c r="H50" s="127"/>
      <c r="I50" s="140"/>
      <c r="J50" s="141" t="s">
        <v>87</v>
      </c>
      <c r="K50" s="142"/>
    </row>
    <row r="51" spans="2:47" s="1" customFormat="1" ht="10.35" customHeight="1">
      <c r="B51" s="41"/>
      <c r="C51" s="42"/>
      <c r="D51" s="42"/>
      <c r="E51" s="42"/>
      <c r="F51" s="42"/>
      <c r="G51" s="42"/>
      <c r="H51" s="42"/>
      <c r="I51" s="113"/>
      <c r="J51" s="42"/>
      <c r="K51" s="45"/>
    </row>
    <row r="52" spans="2:47" s="1" customFormat="1" ht="29.25" customHeight="1">
      <c r="B52" s="41"/>
      <c r="C52" s="143" t="s">
        <v>88</v>
      </c>
      <c r="D52" s="42"/>
      <c r="E52" s="42"/>
      <c r="F52" s="42"/>
      <c r="G52" s="42"/>
      <c r="H52" s="42"/>
      <c r="I52" s="113"/>
      <c r="J52" s="123">
        <f>J96</f>
        <v>0</v>
      </c>
      <c r="K52" s="45"/>
      <c r="AU52" s="24" t="s">
        <v>89</v>
      </c>
    </row>
    <row r="53" spans="2:47" s="7" customFormat="1" ht="24.95" customHeight="1">
      <c r="B53" s="144"/>
      <c r="C53" s="145"/>
      <c r="D53" s="146" t="s">
        <v>90</v>
      </c>
      <c r="E53" s="147"/>
      <c r="F53" s="147"/>
      <c r="G53" s="147"/>
      <c r="H53" s="147"/>
      <c r="I53" s="148"/>
      <c r="J53" s="149">
        <f>J97</f>
        <v>0</v>
      </c>
      <c r="K53" s="150"/>
    </row>
    <row r="54" spans="2:47" s="8" customFormat="1" ht="19.899999999999999" customHeight="1">
      <c r="B54" s="151"/>
      <c r="C54" s="152"/>
      <c r="D54" s="153" t="s">
        <v>91</v>
      </c>
      <c r="E54" s="154"/>
      <c r="F54" s="154"/>
      <c r="G54" s="154"/>
      <c r="H54" s="154"/>
      <c r="I54" s="155"/>
      <c r="J54" s="156">
        <f>J98</f>
        <v>0</v>
      </c>
      <c r="K54" s="157"/>
    </row>
    <row r="55" spans="2:47" s="8" customFormat="1" ht="19.899999999999999" customHeight="1">
      <c r="B55" s="151"/>
      <c r="C55" s="152"/>
      <c r="D55" s="153" t="s">
        <v>92</v>
      </c>
      <c r="E55" s="154"/>
      <c r="F55" s="154"/>
      <c r="G55" s="154"/>
      <c r="H55" s="154"/>
      <c r="I55" s="155"/>
      <c r="J55" s="156">
        <f>J100</f>
        <v>0</v>
      </c>
      <c r="K55" s="157"/>
    </row>
    <row r="56" spans="2:47" s="8" customFormat="1" ht="19.899999999999999" customHeight="1">
      <c r="B56" s="151"/>
      <c r="C56" s="152"/>
      <c r="D56" s="153" t="s">
        <v>93</v>
      </c>
      <c r="E56" s="154"/>
      <c r="F56" s="154"/>
      <c r="G56" s="154"/>
      <c r="H56" s="154"/>
      <c r="I56" s="155"/>
      <c r="J56" s="156">
        <f>J129</f>
        <v>0</v>
      </c>
      <c r="K56" s="157"/>
    </row>
    <row r="57" spans="2:47" s="8" customFormat="1" ht="19.899999999999999" customHeight="1">
      <c r="B57" s="151"/>
      <c r="C57" s="152"/>
      <c r="D57" s="153" t="s">
        <v>94</v>
      </c>
      <c r="E57" s="154"/>
      <c r="F57" s="154"/>
      <c r="G57" s="154"/>
      <c r="H57" s="154"/>
      <c r="I57" s="155"/>
      <c r="J57" s="156">
        <f>J149</f>
        <v>0</v>
      </c>
      <c r="K57" s="157"/>
    </row>
    <row r="58" spans="2:47" s="8" customFormat="1" ht="19.899999999999999" customHeight="1">
      <c r="B58" s="151"/>
      <c r="C58" s="152"/>
      <c r="D58" s="153" t="s">
        <v>95</v>
      </c>
      <c r="E58" s="154"/>
      <c r="F58" s="154"/>
      <c r="G58" s="154"/>
      <c r="H58" s="154"/>
      <c r="I58" s="155"/>
      <c r="J58" s="156">
        <f>J159</f>
        <v>0</v>
      </c>
      <c r="K58" s="157"/>
    </row>
    <row r="59" spans="2:47" s="7" customFormat="1" ht="24.95" customHeight="1">
      <c r="B59" s="144"/>
      <c r="C59" s="145"/>
      <c r="D59" s="146" t="s">
        <v>96</v>
      </c>
      <c r="E59" s="147"/>
      <c r="F59" s="147"/>
      <c r="G59" s="147"/>
      <c r="H59" s="147"/>
      <c r="I59" s="148"/>
      <c r="J59" s="149">
        <f>J162</f>
        <v>0</v>
      </c>
      <c r="K59" s="150"/>
    </row>
    <row r="60" spans="2:47" s="8" customFormat="1" ht="19.899999999999999" customHeight="1">
      <c r="B60" s="151"/>
      <c r="C60" s="152"/>
      <c r="D60" s="153" t="s">
        <v>97</v>
      </c>
      <c r="E60" s="154"/>
      <c r="F60" s="154"/>
      <c r="G60" s="154"/>
      <c r="H60" s="154"/>
      <c r="I60" s="155"/>
      <c r="J60" s="156">
        <f>J163</f>
        <v>0</v>
      </c>
      <c r="K60" s="157"/>
    </row>
    <row r="61" spans="2:47" s="8" customFormat="1" ht="19.899999999999999" customHeight="1">
      <c r="B61" s="151"/>
      <c r="C61" s="152"/>
      <c r="D61" s="153" t="s">
        <v>98</v>
      </c>
      <c r="E61" s="154"/>
      <c r="F61" s="154"/>
      <c r="G61" s="154"/>
      <c r="H61" s="154"/>
      <c r="I61" s="155"/>
      <c r="J61" s="156">
        <f>J178</f>
        <v>0</v>
      </c>
      <c r="K61" s="157"/>
    </row>
    <row r="62" spans="2:47" s="8" customFormat="1" ht="19.899999999999999" customHeight="1">
      <c r="B62" s="151"/>
      <c r="C62" s="152"/>
      <c r="D62" s="153" t="s">
        <v>99</v>
      </c>
      <c r="E62" s="154"/>
      <c r="F62" s="154"/>
      <c r="G62" s="154"/>
      <c r="H62" s="154"/>
      <c r="I62" s="155"/>
      <c r="J62" s="156">
        <f>J180</f>
        <v>0</v>
      </c>
      <c r="K62" s="157"/>
    </row>
    <row r="63" spans="2:47" s="8" customFormat="1" ht="19.899999999999999" customHeight="1">
      <c r="B63" s="151"/>
      <c r="C63" s="152"/>
      <c r="D63" s="153" t="s">
        <v>100</v>
      </c>
      <c r="E63" s="154"/>
      <c r="F63" s="154"/>
      <c r="G63" s="154"/>
      <c r="H63" s="154"/>
      <c r="I63" s="155"/>
      <c r="J63" s="156">
        <f>J198</f>
        <v>0</v>
      </c>
      <c r="K63" s="157"/>
    </row>
    <row r="64" spans="2:47" s="8" customFormat="1" ht="19.899999999999999" customHeight="1">
      <c r="B64" s="151"/>
      <c r="C64" s="152"/>
      <c r="D64" s="153" t="s">
        <v>101</v>
      </c>
      <c r="E64" s="154"/>
      <c r="F64" s="154"/>
      <c r="G64" s="154"/>
      <c r="H64" s="154"/>
      <c r="I64" s="155"/>
      <c r="J64" s="156">
        <f>J201</f>
        <v>0</v>
      </c>
      <c r="K64" s="157"/>
    </row>
    <row r="65" spans="2:11" s="8" customFormat="1" ht="19.899999999999999" customHeight="1">
      <c r="B65" s="151"/>
      <c r="C65" s="152"/>
      <c r="D65" s="153" t="s">
        <v>102</v>
      </c>
      <c r="E65" s="154"/>
      <c r="F65" s="154"/>
      <c r="G65" s="154"/>
      <c r="H65" s="154"/>
      <c r="I65" s="155"/>
      <c r="J65" s="156">
        <f>J209</f>
        <v>0</v>
      </c>
      <c r="K65" s="157"/>
    </row>
    <row r="66" spans="2:11" s="8" customFormat="1" ht="19.899999999999999" customHeight="1">
      <c r="B66" s="151"/>
      <c r="C66" s="152"/>
      <c r="D66" s="153" t="s">
        <v>103</v>
      </c>
      <c r="E66" s="154"/>
      <c r="F66" s="154"/>
      <c r="G66" s="154"/>
      <c r="H66" s="154"/>
      <c r="I66" s="155"/>
      <c r="J66" s="156">
        <f>J228</f>
        <v>0</v>
      </c>
      <c r="K66" s="157"/>
    </row>
    <row r="67" spans="2:11" s="8" customFormat="1" ht="19.899999999999999" customHeight="1">
      <c r="B67" s="151"/>
      <c r="C67" s="152"/>
      <c r="D67" s="153" t="s">
        <v>104</v>
      </c>
      <c r="E67" s="154"/>
      <c r="F67" s="154"/>
      <c r="G67" s="154"/>
      <c r="H67" s="154"/>
      <c r="I67" s="155"/>
      <c r="J67" s="156">
        <f>J251</f>
        <v>0</v>
      </c>
      <c r="K67" s="157"/>
    </row>
    <row r="68" spans="2:11" s="8" customFormat="1" ht="19.899999999999999" customHeight="1">
      <c r="B68" s="151"/>
      <c r="C68" s="152"/>
      <c r="D68" s="153" t="s">
        <v>105</v>
      </c>
      <c r="E68" s="154"/>
      <c r="F68" s="154"/>
      <c r="G68" s="154"/>
      <c r="H68" s="154"/>
      <c r="I68" s="155"/>
      <c r="J68" s="156">
        <f>J259</f>
        <v>0</v>
      </c>
      <c r="K68" s="157"/>
    </row>
    <row r="69" spans="2:11" s="8" customFormat="1" ht="19.899999999999999" customHeight="1">
      <c r="B69" s="151"/>
      <c r="C69" s="152"/>
      <c r="D69" s="153" t="s">
        <v>106</v>
      </c>
      <c r="E69" s="154"/>
      <c r="F69" s="154"/>
      <c r="G69" s="154"/>
      <c r="H69" s="154"/>
      <c r="I69" s="155"/>
      <c r="J69" s="156">
        <f>J261</f>
        <v>0</v>
      </c>
      <c r="K69" s="157"/>
    </row>
    <row r="70" spans="2:11" s="8" customFormat="1" ht="19.899999999999999" customHeight="1">
      <c r="B70" s="151"/>
      <c r="C70" s="152"/>
      <c r="D70" s="153" t="s">
        <v>107</v>
      </c>
      <c r="E70" s="154"/>
      <c r="F70" s="154"/>
      <c r="G70" s="154"/>
      <c r="H70" s="154"/>
      <c r="I70" s="155"/>
      <c r="J70" s="156">
        <f>J266</f>
        <v>0</v>
      </c>
      <c r="K70" s="157"/>
    </row>
    <row r="71" spans="2:11" s="8" customFormat="1" ht="19.899999999999999" customHeight="1">
      <c r="B71" s="151"/>
      <c r="C71" s="152"/>
      <c r="D71" s="153" t="s">
        <v>108</v>
      </c>
      <c r="E71" s="154"/>
      <c r="F71" s="154"/>
      <c r="G71" s="154"/>
      <c r="H71" s="154"/>
      <c r="I71" s="155"/>
      <c r="J71" s="156">
        <f>J280</f>
        <v>0</v>
      </c>
      <c r="K71" s="157"/>
    </row>
    <row r="72" spans="2:11" s="8" customFormat="1" ht="19.899999999999999" customHeight="1">
      <c r="B72" s="151"/>
      <c r="C72" s="152"/>
      <c r="D72" s="153" t="s">
        <v>109</v>
      </c>
      <c r="E72" s="154"/>
      <c r="F72" s="154"/>
      <c r="G72" s="154"/>
      <c r="H72" s="154"/>
      <c r="I72" s="155"/>
      <c r="J72" s="156">
        <f>J296</f>
        <v>0</v>
      </c>
      <c r="K72" s="157"/>
    </row>
    <row r="73" spans="2:11" s="7" customFormat="1" ht="24.95" customHeight="1">
      <c r="B73" s="144"/>
      <c r="C73" s="145"/>
      <c r="D73" s="146" t="s">
        <v>110</v>
      </c>
      <c r="E73" s="147"/>
      <c r="F73" s="147"/>
      <c r="G73" s="147"/>
      <c r="H73" s="147"/>
      <c r="I73" s="148"/>
      <c r="J73" s="149">
        <f>J309</f>
        <v>0</v>
      </c>
      <c r="K73" s="150"/>
    </row>
    <row r="74" spans="2:11" s="8" customFormat="1" ht="19.899999999999999" customHeight="1">
      <c r="B74" s="151"/>
      <c r="C74" s="152"/>
      <c r="D74" s="153" t="s">
        <v>111</v>
      </c>
      <c r="E74" s="154"/>
      <c r="F74" s="154"/>
      <c r="G74" s="154"/>
      <c r="H74" s="154"/>
      <c r="I74" s="155"/>
      <c r="J74" s="156">
        <f>J310</f>
        <v>0</v>
      </c>
      <c r="K74" s="157"/>
    </row>
    <row r="75" spans="2:11" s="7" customFormat="1" ht="24.95" customHeight="1">
      <c r="B75" s="144"/>
      <c r="C75" s="145"/>
      <c r="D75" s="146" t="s">
        <v>112</v>
      </c>
      <c r="E75" s="147"/>
      <c r="F75" s="147"/>
      <c r="G75" s="147"/>
      <c r="H75" s="147"/>
      <c r="I75" s="148"/>
      <c r="J75" s="149">
        <f>J313</f>
        <v>0</v>
      </c>
      <c r="K75" s="150"/>
    </row>
    <row r="76" spans="2:11" s="8" customFormat="1" ht="19.899999999999999" customHeight="1">
      <c r="B76" s="151"/>
      <c r="C76" s="152"/>
      <c r="D76" s="153" t="s">
        <v>113</v>
      </c>
      <c r="E76" s="154"/>
      <c r="F76" s="154"/>
      <c r="G76" s="154"/>
      <c r="H76" s="154"/>
      <c r="I76" s="155"/>
      <c r="J76" s="156">
        <f>J314</f>
        <v>0</v>
      </c>
      <c r="K76" s="157"/>
    </row>
    <row r="77" spans="2:11" s="8" customFormat="1" ht="19.899999999999999" customHeight="1">
      <c r="B77" s="151"/>
      <c r="C77" s="152"/>
      <c r="D77" s="153" t="s">
        <v>114</v>
      </c>
      <c r="E77" s="154"/>
      <c r="F77" s="154"/>
      <c r="G77" s="154"/>
      <c r="H77" s="154"/>
      <c r="I77" s="155"/>
      <c r="J77" s="156">
        <f>J317</f>
        <v>0</v>
      </c>
      <c r="K77" s="157"/>
    </row>
    <row r="78" spans="2:11" s="8" customFormat="1" ht="19.899999999999999" customHeight="1">
      <c r="B78" s="151"/>
      <c r="C78" s="152"/>
      <c r="D78" s="153" t="s">
        <v>115</v>
      </c>
      <c r="E78" s="154"/>
      <c r="F78" s="154"/>
      <c r="G78" s="154"/>
      <c r="H78" s="154"/>
      <c r="I78" s="155"/>
      <c r="J78" s="156">
        <f>J319</f>
        <v>0</v>
      </c>
      <c r="K78" s="157"/>
    </row>
    <row r="79" spans="2:11" s="1" customFormat="1" ht="21.75" customHeight="1">
      <c r="B79" s="41"/>
      <c r="C79" s="42"/>
      <c r="D79" s="42"/>
      <c r="E79" s="42"/>
      <c r="F79" s="42"/>
      <c r="G79" s="42"/>
      <c r="H79" s="42"/>
      <c r="I79" s="113"/>
      <c r="J79" s="42"/>
      <c r="K79" s="45"/>
    </row>
    <row r="80" spans="2:11" s="1" customFormat="1" ht="6.95" customHeight="1">
      <c r="B80" s="56"/>
      <c r="C80" s="57"/>
      <c r="D80" s="57"/>
      <c r="E80" s="57"/>
      <c r="F80" s="57"/>
      <c r="G80" s="57"/>
      <c r="H80" s="57"/>
      <c r="I80" s="134"/>
      <c r="J80" s="57"/>
      <c r="K80" s="58"/>
    </row>
    <row r="84" spans="2:63" s="1" customFormat="1" ht="6.95" customHeight="1">
      <c r="B84" s="59"/>
      <c r="C84" s="60"/>
      <c r="D84" s="60"/>
      <c r="E84" s="60"/>
      <c r="F84" s="60"/>
      <c r="G84" s="60"/>
      <c r="H84" s="60"/>
      <c r="I84" s="137"/>
      <c r="J84" s="60"/>
      <c r="K84" s="60"/>
      <c r="L84" s="61"/>
    </row>
    <row r="85" spans="2:63" s="1" customFormat="1" ht="36.950000000000003" customHeight="1">
      <c r="B85" s="41"/>
      <c r="C85" s="62" t="s">
        <v>116</v>
      </c>
      <c r="D85" s="63"/>
      <c r="E85" s="63"/>
      <c r="F85" s="63"/>
      <c r="G85" s="63"/>
      <c r="H85" s="63"/>
      <c r="I85" s="158"/>
      <c r="J85" s="63"/>
      <c r="K85" s="63"/>
      <c r="L85" s="61"/>
    </row>
    <row r="86" spans="2:63" s="1" customFormat="1" ht="6.95" customHeight="1">
      <c r="B86" s="41"/>
      <c r="C86" s="63"/>
      <c r="D86" s="63"/>
      <c r="E86" s="63"/>
      <c r="F86" s="63"/>
      <c r="G86" s="63"/>
      <c r="H86" s="63"/>
      <c r="I86" s="158"/>
      <c r="J86" s="63"/>
      <c r="K86" s="63"/>
      <c r="L86" s="61"/>
    </row>
    <row r="87" spans="2:63" s="1" customFormat="1" ht="14.45" customHeight="1">
      <c r="B87" s="41"/>
      <c r="C87" s="65" t="s">
        <v>18</v>
      </c>
      <c r="D87" s="63"/>
      <c r="E87" s="63"/>
      <c r="F87" s="63"/>
      <c r="G87" s="63"/>
      <c r="H87" s="63"/>
      <c r="I87" s="158"/>
      <c r="J87" s="63"/>
      <c r="K87" s="63"/>
      <c r="L87" s="61"/>
    </row>
    <row r="88" spans="2:63" s="1" customFormat="1" ht="17.25" customHeight="1">
      <c r="B88" s="41"/>
      <c r="C88" s="63"/>
      <c r="D88" s="63"/>
      <c r="E88" s="355" t="str">
        <f>E7</f>
        <v>Rekonstrukce uhelné kotelny Liblín</v>
      </c>
      <c r="F88" s="378"/>
      <c r="G88" s="378"/>
      <c r="H88" s="378"/>
      <c r="I88" s="158"/>
      <c r="J88" s="63"/>
      <c r="K88" s="63"/>
      <c r="L88" s="61"/>
    </row>
    <row r="89" spans="2:63" s="1" customFormat="1" ht="6.95" customHeight="1">
      <c r="B89" s="41"/>
      <c r="C89" s="63"/>
      <c r="D89" s="63"/>
      <c r="E89" s="63"/>
      <c r="F89" s="63"/>
      <c r="G89" s="63"/>
      <c r="H89" s="63"/>
      <c r="I89" s="158"/>
      <c r="J89" s="63"/>
      <c r="K89" s="63"/>
      <c r="L89" s="61"/>
    </row>
    <row r="90" spans="2:63" s="1" customFormat="1" ht="18" customHeight="1">
      <c r="B90" s="41"/>
      <c r="C90" s="65" t="s">
        <v>23</v>
      </c>
      <c r="D90" s="63"/>
      <c r="E90" s="63"/>
      <c r="F90" s="159" t="str">
        <f>F10</f>
        <v>Liblín</v>
      </c>
      <c r="G90" s="63"/>
      <c r="H90" s="63"/>
      <c r="I90" s="160" t="s">
        <v>25</v>
      </c>
      <c r="J90" s="73" t="str">
        <f>IF(J10="","",J10)</f>
        <v>4. 5. 2018</v>
      </c>
      <c r="K90" s="63"/>
      <c r="L90" s="61"/>
    </row>
    <row r="91" spans="2:63" s="1" customFormat="1" ht="6.95" customHeight="1">
      <c r="B91" s="41"/>
      <c r="C91" s="63"/>
      <c r="D91" s="63"/>
      <c r="E91" s="63"/>
      <c r="F91" s="63"/>
      <c r="G91" s="63"/>
      <c r="H91" s="63"/>
      <c r="I91" s="158"/>
      <c r="J91" s="63"/>
      <c r="K91" s="63"/>
      <c r="L91" s="61"/>
    </row>
    <row r="92" spans="2:63" s="1" customFormat="1">
      <c r="B92" s="41"/>
      <c r="C92" s="65" t="s">
        <v>27</v>
      </c>
      <c r="D92" s="63"/>
      <c r="E92" s="63"/>
      <c r="F92" s="159" t="str">
        <f>E13</f>
        <v xml:space="preserve"> </v>
      </c>
      <c r="G92" s="63"/>
      <c r="H92" s="63"/>
      <c r="I92" s="160" t="s">
        <v>33</v>
      </c>
      <c r="J92" s="159" t="str">
        <f>E19</f>
        <v xml:space="preserve"> </v>
      </c>
      <c r="K92" s="63"/>
      <c r="L92" s="61"/>
    </row>
    <row r="93" spans="2:63" s="1" customFormat="1" ht="14.45" customHeight="1">
      <c r="B93" s="41"/>
      <c r="C93" s="65" t="s">
        <v>31</v>
      </c>
      <c r="D93" s="63"/>
      <c r="E93" s="63"/>
      <c r="F93" s="159" t="str">
        <f>IF(E16="","",E16)</f>
        <v/>
      </c>
      <c r="G93" s="63"/>
      <c r="H93" s="63"/>
      <c r="I93" s="158"/>
      <c r="J93" s="63"/>
      <c r="K93" s="63"/>
      <c r="L93" s="61"/>
    </row>
    <row r="94" spans="2:63" s="1" customFormat="1" ht="10.35" customHeight="1">
      <c r="B94" s="41"/>
      <c r="C94" s="63"/>
      <c r="D94" s="63"/>
      <c r="E94" s="63"/>
      <c r="F94" s="63"/>
      <c r="G94" s="63"/>
      <c r="H94" s="63"/>
      <c r="I94" s="158"/>
      <c r="J94" s="63"/>
      <c r="K94" s="63"/>
      <c r="L94" s="61"/>
    </row>
    <row r="95" spans="2:63" s="9" customFormat="1" ht="29.25" customHeight="1">
      <c r="B95" s="161"/>
      <c r="C95" s="162" t="s">
        <v>117</v>
      </c>
      <c r="D95" s="163" t="s">
        <v>56</v>
      </c>
      <c r="E95" s="163" t="s">
        <v>52</v>
      </c>
      <c r="F95" s="163" t="s">
        <v>118</v>
      </c>
      <c r="G95" s="163" t="s">
        <v>119</v>
      </c>
      <c r="H95" s="163" t="s">
        <v>120</v>
      </c>
      <c r="I95" s="164" t="s">
        <v>121</v>
      </c>
      <c r="J95" s="163" t="s">
        <v>87</v>
      </c>
      <c r="K95" s="165" t="s">
        <v>122</v>
      </c>
      <c r="L95" s="166"/>
      <c r="M95" s="81" t="s">
        <v>123</v>
      </c>
      <c r="N95" s="82" t="s">
        <v>41</v>
      </c>
      <c r="O95" s="82" t="s">
        <v>124</v>
      </c>
      <c r="P95" s="82" t="s">
        <v>125</v>
      </c>
      <c r="Q95" s="82" t="s">
        <v>126</v>
      </c>
      <c r="R95" s="82" t="s">
        <v>127</v>
      </c>
      <c r="S95" s="82" t="s">
        <v>128</v>
      </c>
      <c r="T95" s="83" t="s">
        <v>129</v>
      </c>
    </row>
    <row r="96" spans="2:63" s="1" customFormat="1" ht="29.25" customHeight="1">
      <c r="B96" s="41"/>
      <c r="C96" s="87" t="s">
        <v>88</v>
      </c>
      <c r="D96" s="63"/>
      <c r="E96" s="63"/>
      <c r="F96" s="63"/>
      <c r="G96" s="63"/>
      <c r="H96" s="63"/>
      <c r="I96" s="158"/>
      <c r="J96" s="167">
        <f>BK96</f>
        <v>0</v>
      </c>
      <c r="K96" s="63"/>
      <c r="L96" s="61"/>
      <c r="M96" s="84"/>
      <c r="N96" s="85"/>
      <c r="O96" s="85"/>
      <c r="P96" s="168">
        <f>P97+P162+P309+P313</f>
        <v>0</v>
      </c>
      <c r="Q96" s="85"/>
      <c r="R96" s="168">
        <f>R97+R162+R309+R313</f>
        <v>30.435708480000002</v>
      </c>
      <c r="S96" s="85"/>
      <c r="T96" s="169">
        <f>T97+T162+T309+T313</f>
        <v>4.3353354000000008</v>
      </c>
      <c r="AT96" s="24" t="s">
        <v>70</v>
      </c>
      <c r="AU96" s="24" t="s">
        <v>89</v>
      </c>
      <c r="BK96" s="170">
        <f>BK97+BK162+BK309+BK313</f>
        <v>0</v>
      </c>
    </row>
    <row r="97" spans="2:65" s="10" customFormat="1" ht="37.35" customHeight="1">
      <c r="B97" s="171"/>
      <c r="C97" s="172"/>
      <c r="D97" s="173" t="s">
        <v>70</v>
      </c>
      <c r="E97" s="174" t="s">
        <v>130</v>
      </c>
      <c r="F97" s="174" t="s">
        <v>131</v>
      </c>
      <c r="G97" s="172"/>
      <c r="H97" s="172"/>
      <c r="I97" s="175"/>
      <c r="J97" s="176">
        <f>BK97</f>
        <v>0</v>
      </c>
      <c r="K97" s="172"/>
      <c r="L97" s="177"/>
      <c r="M97" s="178"/>
      <c r="N97" s="179"/>
      <c r="O97" s="179"/>
      <c r="P97" s="180">
        <f>P98+P100+P129+P149+P159</f>
        <v>0</v>
      </c>
      <c r="Q97" s="179"/>
      <c r="R97" s="180">
        <f>R98+R100+R129+R149+R159</f>
        <v>5.0470616399999999</v>
      </c>
      <c r="S97" s="179"/>
      <c r="T97" s="181">
        <f>T98+T100+T129+T149+T159</f>
        <v>4.3353354000000008</v>
      </c>
      <c r="AR97" s="182" t="s">
        <v>76</v>
      </c>
      <c r="AT97" s="183" t="s">
        <v>70</v>
      </c>
      <c r="AU97" s="183" t="s">
        <v>71</v>
      </c>
      <c r="AY97" s="182" t="s">
        <v>132</v>
      </c>
      <c r="BK97" s="184">
        <f>BK98+BK100+BK129+BK149+BK159</f>
        <v>0</v>
      </c>
    </row>
    <row r="98" spans="2:65" s="10" customFormat="1" ht="19.899999999999999" customHeight="1">
      <c r="B98" s="171"/>
      <c r="C98" s="172"/>
      <c r="D98" s="173" t="s">
        <v>70</v>
      </c>
      <c r="E98" s="185" t="s">
        <v>133</v>
      </c>
      <c r="F98" s="185" t="s">
        <v>134</v>
      </c>
      <c r="G98" s="172"/>
      <c r="H98" s="172"/>
      <c r="I98" s="175"/>
      <c r="J98" s="186">
        <f>BK98</f>
        <v>0</v>
      </c>
      <c r="K98" s="172"/>
      <c r="L98" s="177"/>
      <c r="M98" s="178"/>
      <c r="N98" s="179"/>
      <c r="O98" s="179"/>
      <c r="P98" s="180">
        <f>P99</f>
        <v>0</v>
      </c>
      <c r="Q98" s="179"/>
      <c r="R98" s="180">
        <f>R99</f>
        <v>0.19372</v>
      </c>
      <c r="S98" s="179"/>
      <c r="T98" s="181">
        <f>T99</f>
        <v>0</v>
      </c>
      <c r="AR98" s="182" t="s">
        <v>76</v>
      </c>
      <c r="AT98" s="183" t="s">
        <v>70</v>
      </c>
      <c r="AU98" s="183" t="s">
        <v>76</v>
      </c>
      <c r="AY98" s="182" t="s">
        <v>132</v>
      </c>
      <c r="BK98" s="184">
        <f>BK99</f>
        <v>0</v>
      </c>
    </row>
    <row r="99" spans="2:65" s="1" customFormat="1" ht="25.5" customHeight="1">
      <c r="B99" s="41"/>
      <c r="C99" s="187" t="s">
        <v>135</v>
      </c>
      <c r="D99" s="187" t="s">
        <v>136</v>
      </c>
      <c r="E99" s="188" t="s">
        <v>137</v>
      </c>
      <c r="F99" s="189" t="s">
        <v>138</v>
      </c>
      <c r="G99" s="190" t="s">
        <v>139</v>
      </c>
      <c r="H99" s="191">
        <v>2</v>
      </c>
      <c r="I99" s="192"/>
      <c r="J99" s="193">
        <f>ROUND(I99*H99,2)</f>
        <v>0</v>
      </c>
      <c r="K99" s="189" t="s">
        <v>140</v>
      </c>
      <c r="L99" s="61"/>
      <c r="M99" s="194" t="s">
        <v>21</v>
      </c>
      <c r="N99" s="195" t="s">
        <v>42</v>
      </c>
      <c r="O99" s="42"/>
      <c r="P99" s="196">
        <f>O99*H99</f>
        <v>0</v>
      </c>
      <c r="Q99" s="196">
        <v>9.6860000000000002E-2</v>
      </c>
      <c r="R99" s="196">
        <f>Q99*H99</f>
        <v>0.19372</v>
      </c>
      <c r="S99" s="196">
        <v>0</v>
      </c>
      <c r="T99" s="197">
        <f>S99*H99</f>
        <v>0</v>
      </c>
      <c r="AR99" s="24" t="s">
        <v>141</v>
      </c>
      <c r="AT99" s="24" t="s">
        <v>136</v>
      </c>
      <c r="AU99" s="24" t="s">
        <v>83</v>
      </c>
      <c r="AY99" s="24" t="s">
        <v>132</v>
      </c>
      <c r="BE99" s="198">
        <f>IF(N99="základní",J99,0)</f>
        <v>0</v>
      </c>
      <c r="BF99" s="198">
        <f>IF(N99="snížená",J99,0)</f>
        <v>0</v>
      </c>
      <c r="BG99" s="198">
        <f>IF(N99="zákl. přenesená",J99,0)</f>
        <v>0</v>
      </c>
      <c r="BH99" s="198">
        <f>IF(N99="sníž. přenesená",J99,0)</f>
        <v>0</v>
      </c>
      <c r="BI99" s="198">
        <f>IF(N99="nulová",J99,0)</f>
        <v>0</v>
      </c>
      <c r="BJ99" s="24" t="s">
        <v>76</v>
      </c>
      <c r="BK99" s="198">
        <f>ROUND(I99*H99,2)</f>
        <v>0</v>
      </c>
      <c r="BL99" s="24" t="s">
        <v>141</v>
      </c>
      <c r="BM99" s="24" t="s">
        <v>142</v>
      </c>
    </row>
    <row r="100" spans="2:65" s="10" customFormat="1" ht="29.85" customHeight="1">
      <c r="B100" s="171"/>
      <c r="C100" s="172"/>
      <c r="D100" s="173" t="s">
        <v>70</v>
      </c>
      <c r="E100" s="185" t="s">
        <v>143</v>
      </c>
      <c r="F100" s="185" t="s">
        <v>144</v>
      </c>
      <c r="G100" s="172"/>
      <c r="H100" s="172"/>
      <c r="I100" s="175"/>
      <c r="J100" s="186">
        <f>BK100</f>
        <v>0</v>
      </c>
      <c r="K100" s="172"/>
      <c r="L100" s="177"/>
      <c r="M100" s="178"/>
      <c r="N100" s="179"/>
      <c r="O100" s="179"/>
      <c r="P100" s="180">
        <f>SUM(P101:P128)</f>
        <v>0</v>
      </c>
      <c r="Q100" s="179"/>
      <c r="R100" s="180">
        <f>SUM(R101:R128)</f>
        <v>4.0697815200000003</v>
      </c>
      <c r="S100" s="179"/>
      <c r="T100" s="181">
        <f>SUM(T101:T128)</f>
        <v>0.2643354</v>
      </c>
      <c r="AR100" s="182" t="s">
        <v>76</v>
      </c>
      <c r="AT100" s="183" t="s">
        <v>70</v>
      </c>
      <c r="AU100" s="183" t="s">
        <v>76</v>
      </c>
      <c r="AY100" s="182" t="s">
        <v>132</v>
      </c>
      <c r="BK100" s="184">
        <f>SUM(BK101:BK128)</f>
        <v>0</v>
      </c>
    </row>
    <row r="101" spans="2:65" s="1" customFormat="1" ht="38.25" customHeight="1">
      <c r="B101" s="41"/>
      <c r="C101" s="187" t="s">
        <v>145</v>
      </c>
      <c r="D101" s="187" t="s">
        <v>136</v>
      </c>
      <c r="E101" s="188" t="s">
        <v>146</v>
      </c>
      <c r="F101" s="189" t="s">
        <v>147</v>
      </c>
      <c r="G101" s="190" t="s">
        <v>148</v>
      </c>
      <c r="H101" s="191">
        <v>32.634</v>
      </c>
      <c r="I101" s="192"/>
      <c r="J101" s="193">
        <f>ROUND(I101*H101,2)</f>
        <v>0</v>
      </c>
      <c r="K101" s="189" t="s">
        <v>140</v>
      </c>
      <c r="L101" s="61"/>
      <c r="M101" s="194" t="s">
        <v>21</v>
      </c>
      <c r="N101" s="195" t="s">
        <v>42</v>
      </c>
      <c r="O101" s="42"/>
      <c r="P101" s="196">
        <f>O101*H101</f>
        <v>0</v>
      </c>
      <c r="Q101" s="196">
        <v>2.8400000000000002E-2</v>
      </c>
      <c r="R101" s="196">
        <f>Q101*H101</f>
        <v>0.92680560000000012</v>
      </c>
      <c r="S101" s="196">
        <v>0</v>
      </c>
      <c r="T101" s="197">
        <f>S101*H101</f>
        <v>0</v>
      </c>
      <c r="AR101" s="24" t="s">
        <v>141</v>
      </c>
      <c r="AT101" s="24" t="s">
        <v>136</v>
      </c>
      <c r="AU101" s="24" t="s">
        <v>83</v>
      </c>
      <c r="AY101" s="24" t="s">
        <v>132</v>
      </c>
      <c r="BE101" s="198">
        <f>IF(N101="základní",J101,0)</f>
        <v>0</v>
      </c>
      <c r="BF101" s="198">
        <f>IF(N101="snížená",J101,0)</f>
        <v>0</v>
      </c>
      <c r="BG101" s="198">
        <f>IF(N101="zákl. přenesená",J101,0)</f>
        <v>0</v>
      </c>
      <c r="BH101" s="198">
        <f>IF(N101="sníž. přenesená",J101,0)</f>
        <v>0</v>
      </c>
      <c r="BI101" s="198">
        <f>IF(N101="nulová",J101,0)</f>
        <v>0</v>
      </c>
      <c r="BJ101" s="24" t="s">
        <v>76</v>
      </c>
      <c r="BK101" s="198">
        <f>ROUND(I101*H101,2)</f>
        <v>0</v>
      </c>
      <c r="BL101" s="24" t="s">
        <v>141</v>
      </c>
      <c r="BM101" s="24" t="s">
        <v>149</v>
      </c>
    </row>
    <row r="102" spans="2:65" s="1" customFormat="1" ht="40.5">
      <c r="B102" s="41"/>
      <c r="C102" s="63"/>
      <c r="D102" s="199" t="s">
        <v>150</v>
      </c>
      <c r="E102" s="63"/>
      <c r="F102" s="200" t="s">
        <v>151</v>
      </c>
      <c r="G102" s="63"/>
      <c r="H102" s="63"/>
      <c r="I102" s="158"/>
      <c r="J102" s="63"/>
      <c r="K102" s="63"/>
      <c r="L102" s="61"/>
      <c r="M102" s="201"/>
      <c r="N102" s="42"/>
      <c r="O102" s="42"/>
      <c r="P102" s="42"/>
      <c r="Q102" s="42"/>
      <c r="R102" s="42"/>
      <c r="S102" s="42"/>
      <c r="T102" s="78"/>
      <c r="AT102" s="24" t="s">
        <v>150</v>
      </c>
      <c r="AU102" s="24" t="s">
        <v>83</v>
      </c>
    </row>
    <row r="103" spans="2:65" s="11" customFormat="1" ht="13.5">
      <c r="B103" s="202"/>
      <c r="C103" s="203"/>
      <c r="D103" s="199" t="s">
        <v>152</v>
      </c>
      <c r="E103" s="204" t="s">
        <v>21</v>
      </c>
      <c r="F103" s="205" t="s">
        <v>153</v>
      </c>
      <c r="G103" s="203"/>
      <c r="H103" s="204" t="s">
        <v>21</v>
      </c>
      <c r="I103" s="206"/>
      <c r="J103" s="203"/>
      <c r="K103" s="203"/>
      <c r="L103" s="207"/>
      <c r="M103" s="208"/>
      <c r="N103" s="209"/>
      <c r="O103" s="209"/>
      <c r="P103" s="209"/>
      <c r="Q103" s="209"/>
      <c r="R103" s="209"/>
      <c r="S103" s="209"/>
      <c r="T103" s="210"/>
      <c r="AT103" s="211" t="s">
        <v>152</v>
      </c>
      <c r="AU103" s="211" t="s">
        <v>83</v>
      </c>
      <c r="AV103" s="11" t="s">
        <v>76</v>
      </c>
      <c r="AW103" s="11" t="s">
        <v>34</v>
      </c>
      <c r="AX103" s="11" t="s">
        <v>71</v>
      </c>
      <c r="AY103" s="211" t="s">
        <v>132</v>
      </c>
    </row>
    <row r="104" spans="2:65" s="12" customFormat="1" ht="13.5">
      <c r="B104" s="212"/>
      <c r="C104" s="213"/>
      <c r="D104" s="199" t="s">
        <v>152</v>
      </c>
      <c r="E104" s="214" t="s">
        <v>21</v>
      </c>
      <c r="F104" s="215" t="s">
        <v>154</v>
      </c>
      <c r="G104" s="213"/>
      <c r="H104" s="216">
        <v>108.78</v>
      </c>
      <c r="I104" s="217"/>
      <c r="J104" s="213"/>
      <c r="K104" s="213"/>
      <c r="L104" s="218"/>
      <c r="M104" s="219"/>
      <c r="N104" s="220"/>
      <c r="O104" s="220"/>
      <c r="P104" s="220"/>
      <c r="Q104" s="220"/>
      <c r="R104" s="220"/>
      <c r="S104" s="220"/>
      <c r="T104" s="221"/>
      <c r="AT104" s="222" t="s">
        <v>152</v>
      </c>
      <c r="AU104" s="222" t="s">
        <v>83</v>
      </c>
      <c r="AV104" s="12" t="s">
        <v>83</v>
      </c>
      <c r="AW104" s="12" t="s">
        <v>34</v>
      </c>
      <c r="AX104" s="12" t="s">
        <v>71</v>
      </c>
      <c r="AY104" s="222" t="s">
        <v>132</v>
      </c>
    </row>
    <row r="105" spans="2:65" s="11" customFormat="1" ht="13.5">
      <c r="B105" s="202"/>
      <c r="C105" s="203"/>
      <c r="D105" s="199" t="s">
        <v>152</v>
      </c>
      <c r="E105" s="204" t="s">
        <v>21</v>
      </c>
      <c r="F105" s="205" t="s">
        <v>155</v>
      </c>
      <c r="G105" s="203"/>
      <c r="H105" s="204" t="s">
        <v>21</v>
      </c>
      <c r="I105" s="206"/>
      <c r="J105" s="203"/>
      <c r="K105" s="203"/>
      <c r="L105" s="207"/>
      <c r="M105" s="208"/>
      <c r="N105" s="209"/>
      <c r="O105" s="209"/>
      <c r="P105" s="209"/>
      <c r="Q105" s="209"/>
      <c r="R105" s="209"/>
      <c r="S105" s="209"/>
      <c r="T105" s="210"/>
      <c r="AT105" s="211" t="s">
        <v>152</v>
      </c>
      <c r="AU105" s="211" t="s">
        <v>83</v>
      </c>
      <c r="AV105" s="11" t="s">
        <v>76</v>
      </c>
      <c r="AW105" s="11" t="s">
        <v>34</v>
      </c>
      <c r="AX105" s="11" t="s">
        <v>71</v>
      </c>
      <c r="AY105" s="211" t="s">
        <v>132</v>
      </c>
    </row>
    <row r="106" spans="2:65" s="12" customFormat="1" ht="13.5">
      <c r="B106" s="212"/>
      <c r="C106" s="213"/>
      <c r="D106" s="199" t="s">
        <v>152</v>
      </c>
      <c r="E106" s="214" t="s">
        <v>21</v>
      </c>
      <c r="F106" s="215" t="s">
        <v>156</v>
      </c>
      <c r="G106" s="213"/>
      <c r="H106" s="216">
        <v>32.634</v>
      </c>
      <c r="I106" s="217"/>
      <c r="J106" s="213"/>
      <c r="K106" s="213"/>
      <c r="L106" s="218"/>
      <c r="M106" s="219"/>
      <c r="N106" s="220"/>
      <c r="O106" s="220"/>
      <c r="P106" s="220"/>
      <c r="Q106" s="220"/>
      <c r="R106" s="220"/>
      <c r="S106" s="220"/>
      <c r="T106" s="221"/>
      <c r="AT106" s="222" t="s">
        <v>152</v>
      </c>
      <c r="AU106" s="222" t="s">
        <v>83</v>
      </c>
      <c r="AV106" s="12" t="s">
        <v>83</v>
      </c>
      <c r="AW106" s="12" t="s">
        <v>34</v>
      </c>
      <c r="AX106" s="12" t="s">
        <v>76</v>
      </c>
      <c r="AY106" s="222" t="s">
        <v>132</v>
      </c>
    </row>
    <row r="107" spans="2:65" s="1" customFormat="1" ht="25.5" customHeight="1">
      <c r="B107" s="41"/>
      <c r="C107" s="187" t="s">
        <v>157</v>
      </c>
      <c r="D107" s="187" t="s">
        <v>136</v>
      </c>
      <c r="E107" s="188" t="s">
        <v>158</v>
      </c>
      <c r="F107" s="189" t="s">
        <v>159</v>
      </c>
      <c r="G107" s="190" t="s">
        <v>148</v>
      </c>
      <c r="H107" s="191">
        <v>32.634</v>
      </c>
      <c r="I107" s="192"/>
      <c r="J107" s="193">
        <f>ROUND(I107*H107,2)</f>
        <v>0</v>
      </c>
      <c r="K107" s="189" t="s">
        <v>140</v>
      </c>
      <c r="L107" s="61"/>
      <c r="M107" s="194" t="s">
        <v>21</v>
      </c>
      <c r="N107" s="195" t="s">
        <v>42</v>
      </c>
      <c r="O107" s="42"/>
      <c r="P107" s="196">
        <f>O107*H107</f>
        <v>0</v>
      </c>
      <c r="Q107" s="196">
        <v>1.4E-3</v>
      </c>
      <c r="R107" s="196">
        <f>Q107*H107</f>
        <v>4.5687600000000002E-2</v>
      </c>
      <c r="S107" s="196">
        <v>0</v>
      </c>
      <c r="T107" s="197">
        <f>S107*H107</f>
        <v>0</v>
      </c>
      <c r="AR107" s="24" t="s">
        <v>141</v>
      </c>
      <c r="AT107" s="24" t="s">
        <v>136</v>
      </c>
      <c r="AU107" s="24" t="s">
        <v>83</v>
      </c>
      <c r="AY107" s="24" t="s">
        <v>132</v>
      </c>
      <c r="BE107" s="198">
        <f>IF(N107="základní",J107,0)</f>
        <v>0</v>
      </c>
      <c r="BF107" s="198">
        <f>IF(N107="snížená",J107,0)</f>
        <v>0</v>
      </c>
      <c r="BG107" s="198">
        <f>IF(N107="zákl. přenesená",J107,0)</f>
        <v>0</v>
      </c>
      <c r="BH107" s="198">
        <f>IF(N107="sníž. přenesená",J107,0)</f>
        <v>0</v>
      </c>
      <c r="BI107" s="198">
        <f>IF(N107="nulová",J107,0)</f>
        <v>0</v>
      </c>
      <c r="BJ107" s="24" t="s">
        <v>76</v>
      </c>
      <c r="BK107" s="198">
        <f>ROUND(I107*H107,2)</f>
        <v>0</v>
      </c>
      <c r="BL107" s="24" t="s">
        <v>141</v>
      </c>
      <c r="BM107" s="24" t="s">
        <v>160</v>
      </c>
    </row>
    <row r="108" spans="2:65" s="1" customFormat="1" ht="16.5" customHeight="1">
      <c r="B108" s="41"/>
      <c r="C108" s="187" t="s">
        <v>161</v>
      </c>
      <c r="D108" s="187" t="s">
        <v>136</v>
      </c>
      <c r="E108" s="188" t="s">
        <v>162</v>
      </c>
      <c r="F108" s="189" t="s">
        <v>163</v>
      </c>
      <c r="G108" s="190" t="s">
        <v>148</v>
      </c>
      <c r="H108" s="191">
        <v>32.634</v>
      </c>
      <c r="I108" s="192"/>
      <c r="J108" s="193">
        <f>ROUND(I108*H108,2)</f>
        <v>0</v>
      </c>
      <c r="K108" s="189" t="s">
        <v>21</v>
      </c>
      <c r="L108" s="61"/>
      <c r="M108" s="194" t="s">
        <v>21</v>
      </c>
      <c r="N108" s="195" t="s">
        <v>42</v>
      </c>
      <c r="O108" s="42"/>
      <c r="P108" s="196">
        <f>O108*H108</f>
        <v>0</v>
      </c>
      <c r="Q108" s="196">
        <v>1E-3</v>
      </c>
      <c r="R108" s="196">
        <f>Q108*H108</f>
        <v>3.2634000000000003E-2</v>
      </c>
      <c r="S108" s="196">
        <v>8.0999999999999996E-3</v>
      </c>
      <c r="T108" s="197">
        <f>S108*H108</f>
        <v>0.2643354</v>
      </c>
      <c r="AR108" s="24" t="s">
        <v>164</v>
      </c>
      <c r="AT108" s="24" t="s">
        <v>136</v>
      </c>
      <c r="AU108" s="24" t="s">
        <v>83</v>
      </c>
      <c r="AY108" s="24" t="s">
        <v>132</v>
      </c>
      <c r="BE108" s="198">
        <f>IF(N108="základní",J108,0)</f>
        <v>0</v>
      </c>
      <c r="BF108" s="198">
        <f>IF(N108="snížená",J108,0)</f>
        <v>0</v>
      </c>
      <c r="BG108" s="198">
        <f>IF(N108="zákl. přenesená",J108,0)</f>
        <v>0</v>
      </c>
      <c r="BH108" s="198">
        <f>IF(N108="sníž. přenesená",J108,0)</f>
        <v>0</v>
      </c>
      <c r="BI108" s="198">
        <f>IF(N108="nulová",J108,0)</f>
        <v>0</v>
      </c>
      <c r="BJ108" s="24" t="s">
        <v>76</v>
      </c>
      <c r="BK108" s="198">
        <f>ROUND(I108*H108,2)</f>
        <v>0</v>
      </c>
      <c r="BL108" s="24" t="s">
        <v>164</v>
      </c>
      <c r="BM108" s="24" t="s">
        <v>165</v>
      </c>
    </row>
    <row r="109" spans="2:65" s="1" customFormat="1" ht="27">
      <c r="B109" s="41"/>
      <c r="C109" s="63"/>
      <c r="D109" s="199" t="s">
        <v>150</v>
      </c>
      <c r="E109" s="63"/>
      <c r="F109" s="200" t="s">
        <v>166</v>
      </c>
      <c r="G109" s="63"/>
      <c r="H109" s="63"/>
      <c r="I109" s="158"/>
      <c r="J109" s="63"/>
      <c r="K109" s="63"/>
      <c r="L109" s="61"/>
      <c r="M109" s="201"/>
      <c r="N109" s="42"/>
      <c r="O109" s="42"/>
      <c r="P109" s="42"/>
      <c r="Q109" s="42"/>
      <c r="R109" s="42"/>
      <c r="S109" s="42"/>
      <c r="T109" s="78"/>
      <c r="AT109" s="24" t="s">
        <v>150</v>
      </c>
      <c r="AU109" s="24" t="s">
        <v>83</v>
      </c>
    </row>
    <row r="110" spans="2:65" s="1" customFormat="1" ht="25.5" customHeight="1">
      <c r="B110" s="41"/>
      <c r="C110" s="187" t="s">
        <v>167</v>
      </c>
      <c r="D110" s="187" t="s">
        <v>136</v>
      </c>
      <c r="E110" s="188" t="s">
        <v>168</v>
      </c>
      <c r="F110" s="189" t="s">
        <v>169</v>
      </c>
      <c r="G110" s="190" t="s">
        <v>170</v>
      </c>
      <c r="H110" s="191">
        <v>1.3009999999999999</v>
      </c>
      <c r="I110" s="192"/>
      <c r="J110" s="193">
        <f>ROUND(I110*H110,2)</f>
        <v>0</v>
      </c>
      <c r="K110" s="189" t="s">
        <v>140</v>
      </c>
      <c r="L110" s="61"/>
      <c r="M110" s="194" t="s">
        <v>21</v>
      </c>
      <c r="N110" s="195" t="s">
        <v>42</v>
      </c>
      <c r="O110" s="42"/>
      <c r="P110" s="196">
        <f>O110*H110</f>
        <v>0</v>
      </c>
      <c r="Q110" s="196">
        <v>2.2563399999999998</v>
      </c>
      <c r="R110" s="196">
        <f>Q110*H110</f>
        <v>2.9354983399999997</v>
      </c>
      <c r="S110" s="196">
        <v>0</v>
      </c>
      <c r="T110" s="197">
        <f>S110*H110</f>
        <v>0</v>
      </c>
      <c r="AR110" s="24" t="s">
        <v>141</v>
      </c>
      <c r="AT110" s="24" t="s">
        <v>136</v>
      </c>
      <c r="AU110" s="24" t="s">
        <v>83</v>
      </c>
      <c r="AY110" s="24" t="s">
        <v>132</v>
      </c>
      <c r="BE110" s="198">
        <f>IF(N110="základní",J110,0)</f>
        <v>0</v>
      </c>
      <c r="BF110" s="198">
        <f>IF(N110="snížená",J110,0)</f>
        <v>0</v>
      </c>
      <c r="BG110" s="198">
        <f>IF(N110="zákl. přenesená",J110,0)</f>
        <v>0</v>
      </c>
      <c r="BH110" s="198">
        <f>IF(N110="sníž. přenesená",J110,0)</f>
        <v>0</v>
      </c>
      <c r="BI110" s="198">
        <f>IF(N110="nulová",J110,0)</f>
        <v>0</v>
      </c>
      <c r="BJ110" s="24" t="s">
        <v>76</v>
      </c>
      <c r="BK110" s="198">
        <f>ROUND(I110*H110,2)</f>
        <v>0</v>
      </c>
      <c r="BL110" s="24" t="s">
        <v>141</v>
      </c>
      <c r="BM110" s="24" t="s">
        <v>171</v>
      </c>
    </row>
    <row r="111" spans="2:65" s="11" customFormat="1" ht="13.5">
      <c r="B111" s="202"/>
      <c r="C111" s="203"/>
      <c r="D111" s="199" t="s">
        <v>152</v>
      </c>
      <c r="E111" s="204" t="s">
        <v>21</v>
      </c>
      <c r="F111" s="205" t="s">
        <v>153</v>
      </c>
      <c r="G111" s="203"/>
      <c r="H111" s="204" t="s">
        <v>21</v>
      </c>
      <c r="I111" s="206"/>
      <c r="J111" s="203"/>
      <c r="K111" s="203"/>
      <c r="L111" s="207"/>
      <c r="M111" s="208"/>
      <c r="N111" s="209"/>
      <c r="O111" s="209"/>
      <c r="P111" s="209"/>
      <c r="Q111" s="209"/>
      <c r="R111" s="209"/>
      <c r="S111" s="209"/>
      <c r="T111" s="210"/>
      <c r="AT111" s="211" t="s">
        <v>152</v>
      </c>
      <c r="AU111" s="211" t="s">
        <v>83</v>
      </c>
      <c r="AV111" s="11" t="s">
        <v>76</v>
      </c>
      <c r="AW111" s="11" t="s">
        <v>34</v>
      </c>
      <c r="AX111" s="11" t="s">
        <v>71</v>
      </c>
      <c r="AY111" s="211" t="s">
        <v>132</v>
      </c>
    </row>
    <row r="112" spans="2:65" s="12" customFormat="1" ht="13.5">
      <c r="B112" s="212"/>
      <c r="C112" s="213"/>
      <c r="D112" s="199" t="s">
        <v>152</v>
      </c>
      <c r="E112" s="214" t="s">
        <v>21</v>
      </c>
      <c r="F112" s="215" t="s">
        <v>172</v>
      </c>
      <c r="G112" s="213"/>
      <c r="H112" s="216">
        <v>1.2270000000000001</v>
      </c>
      <c r="I112" s="217"/>
      <c r="J112" s="213"/>
      <c r="K112" s="213"/>
      <c r="L112" s="218"/>
      <c r="M112" s="219"/>
      <c r="N112" s="220"/>
      <c r="O112" s="220"/>
      <c r="P112" s="220"/>
      <c r="Q112" s="220"/>
      <c r="R112" s="220"/>
      <c r="S112" s="220"/>
      <c r="T112" s="221"/>
      <c r="AT112" s="222" t="s">
        <v>152</v>
      </c>
      <c r="AU112" s="222" t="s">
        <v>83</v>
      </c>
      <c r="AV112" s="12" t="s">
        <v>83</v>
      </c>
      <c r="AW112" s="12" t="s">
        <v>34</v>
      </c>
      <c r="AX112" s="12" t="s">
        <v>71</v>
      </c>
      <c r="AY112" s="222" t="s">
        <v>132</v>
      </c>
    </row>
    <row r="113" spans="2:65" s="12" customFormat="1" ht="13.5">
      <c r="B113" s="212"/>
      <c r="C113" s="213"/>
      <c r="D113" s="199" t="s">
        <v>152</v>
      </c>
      <c r="E113" s="214" t="s">
        <v>21</v>
      </c>
      <c r="F113" s="215" t="s">
        <v>173</v>
      </c>
      <c r="G113" s="213"/>
      <c r="H113" s="216">
        <v>3.3000000000000002E-2</v>
      </c>
      <c r="I113" s="217"/>
      <c r="J113" s="213"/>
      <c r="K113" s="213"/>
      <c r="L113" s="218"/>
      <c r="M113" s="219"/>
      <c r="N113" s="220"/>
      <c r="O113" s="220"/>
      <c r="P113" s="220"/>
      <c r="Q113" s="220"/>
      <c r="R113" s="220"/>
      <c r="S113" s="220"/>
      <c r="T113" s="221"/>
      <c r="AT113" s="222" t="s">
        <v>152</v>
      </c>
      <c r="AU113" s="222" t="s">
        <v>83</v>
      </c>
      <c r="AV113" s="12" t="s">
        <v>83</v>
      </c>
      <c r="AW113" s="12" t="s">
        <v>34</v>
      </c>
      <c r="AX113" s="12" t="s">
        <v>71</v>
      </c>
      <c r="AY113" s="222" t="s">
        <v>132</v>
      </c>
    </row>
    <row r="114" spans="2:65" s="13" customFormat="1" ht="13.5">
      <c r="B114" s="223"/>
      <c r="C114" s="224"/>
      <c r="D114" s="199" t="s">
        <v>152</v>
      </c>
      <c r="E114" s="225" t="s">
        <v>21</v>
      </c>
      <c r="F114" s="226" t="s">
        <v>174</v>
      </c>
      <c r="G114" s="224"/>
      <c r="H114" s="227">
        <v>1.26</v>
      </c>
      <c r="I114" s="228"/>
      <c r="J114" s="224"/>
      <c r="K114" s="224"/>
      <c r="L114" s="229"/>
      <c r="M114" s="230"/>
      <c r="N114" s="231"/>
      <c r="O114" s="231"/>
      <c r="P114" s="231"/>
      <c r="Q114" s="231"/>
      <c r="R114" s="231"/>
      <c r="S114" s="231"/>
      <c r="T114" s="232"/>
      <c r="AT114" s="233" t="s">
        <v>152</v>
      </c>
      <c r="AU114" s="233" t="s">
        <v>83</v>
      </c>
      <c r="AV114" s="13" t="s">
        <v>133</v>
      </c>
      <c r="AW114" s="13" t="s">
        <v>34</v>
      </c>
      <c r="AX114" s="13" t="s">
        <v>71</v>
      </c>
      <c r="AY114" s="233" t="s">
        <v>132</v>
      </c>
    </row>
    <row r="115" spans="2:65" s="11" customFormat="1" ht="13.5">
      <c r="B115" s="202"/>
      <c r="C115" s="203"/>
      <c r="D115" s="199" t="s">
        <v>152</v>
      </c>
      <c r="E115" s="204" t="s">
        <v>21</v>
      </c>
      <c r="F115" s="205" t="s">
        <v>175</v>
      </c>
      <c r="G115" s="203"/>
      <c r="H115" s="204" t="s">
        <v>21</v>
      </c>
      <c r="I115" s="206"/>
      <c r="J115" s="203"/>
      <c r="K115" s="203"/>
      <c r="L115" s="207"/>
      <c r="M115" s="208"/>
      <c r="N115" s="209"/>
      <c r="O115" s="209"/>
      <c r="P115" s="209"/>
      <c r="Q115" s="209"/>
      <c r="R115" s="209"/>
      <c r="S115" s="209"/>
      <c r="T115" s="210"/>
      <c r="AT115" s="211" t="s">
        <v>152</v>
      </c>
      <c r="AU115" s="211" t="s">
        <v>83</v>
      </c>
      <c r="AV115" s="11" t="s">
        <v>76</v>
      </c>
      <c r="AW115" s="11" t="s">
        <v>34</v>
      </c>
      <c r="AX115" s="11" t="s">
        <v>71</v>
      </c>
      <c r="AY115" s="211" t="s">
        <v>132</v>
      </c>
    </row>
    <row r="116" spans="2:65" s="12" customFormat="1" ht="13.5">
      <c r="B116" s="212"/>
      <c r="C116" s="213"/>
      <c r="D116" s="199" t="s">
        <v>152</v>
      </c>
      <c r="E116" s="214" t="s">
        <v>21</v>
      </c>
      <c r="F116" s="215" t="s">
        <v>176</v>
      </c>
      <c r="G116" s="213"/>
      <c r="H116" s="216">
        <v>4.1000000000000002E-2</v>
      </c>
      <c r="I116" s="217"/>
      <c r="J116" s="213"/>
      <c r="K116" s="213"/>
      <c r="L116" s="218"/>
      <c r="M116" s="219"/>
      <c r="N116" s="220"/>
      <c r="O116" s="220"/>
      <c r="P116" s="220"/>
      <c r="Q116" s="220"/>
      <c r="R116" s="220"/>
      <c r="S116" s="220"/>
      <c r="T116" s="221"/>
      <c r="AT116" s="222" t="s">
        <v>152</v>
      </c>
      <c r="AU116" s="222" t="s">
        <v>83</v>
      </c>
      <c r="AV116" s="12" t="s">
        <v>83</v>
      </c>
      <c r="AW116" s="12" t="s">
        <v>34</v>
      </c>
      <c r="AX116" s="12" t="s">
        <v>71</v>
      </c>
      <c r="AY116" s="222" t="s">
        <v>132</v>
      </c>
    </row>
    <row r="117" spans="2:65" s="13" customFormat="1" ht="13.5">
      <c r="B117" s="223"/>
      <c r="C117" s="224"/>
      <c r="D117" s="199" t="s">
        <v>152</v>
      </c>
      <c r="E117" s="225" t="s">
        <v>21</v>
      </c>
      <c r="F117" s="226" t="s">
        <v>174</v>
      </c>
      <c r="G117" s="224"/>
      <c r="H117" s="227">
        <v>4.1000000000000002E-2</v>
      </c>
      <c r="I117" s="228"/>
      <c r="J117" s="224"/>
      <c r="K117" s="224"/>
      <c r="L117" s="229"/>
      <c r="M117" s="230"/>
      <c r="N117" s="231"/>
      <c r="O117" s="231"/>
      <c r="P117" s="231"/>
      <c r="Q117" s="231"/>
      <c r="R117" s="231"/>
      <c r="S117" s="231"/>
      <c r="T117" s="232"/>
      <c r="AT117" s="233" t="s">
        <v>152</v>
      </c>
      <c r="AU117" s="233" t="s">
        <v>83</v>
      </c>
      <c r="AV117" s="13" t="s">
        <v>133</v>
      </c>
      <c r="AW117" s="13" t="s">
        <v>34</v>
      </c>
      <c r="AX117" s="13" t="s">
        <v>71</v>
      </c>
      <c r="AY117" s="233" t="s">
        <v>132</v>
      </c>
    </row>
    <row r="118" spans="2:65" s="14" customFormat="1" ht="13.5">
      <c r="B118" s="234"/>
      <c r="C118" s="235"/>
      <c r="D118" s="199" t="s">
        <v>152</v>
      </c>
      <c r="E118" s="236" t="s">
        <v>21</v>
      </c>
      <c r="F118" s="237" t="s">
        <v>177</v>
      </c>
      <c r="G118" s="235"/>
      <c r="H118" s="238">
        <v>1.3009999999999999</v>
      </c>
      <c r="I118" s="239"/>
      <c r="J118" s="235"/>
      <c r="K118" s="235"/>
      <c r="L118" s="240"/>
      <c r="M118" s="241"/>
      <c r="N118" s="242"/>
      <c r="O118" s="242"/>
      <c r="P118" s="242"/>
      <c r="Q118" s="242"/>
      <c r="R118" s="242"/>
      <c r="S118" s="242"/>
      <c r="T118" s="243"/>
      <c r="AT118" s="244" t="s">
        <v>152</v>
      </c>
      <c r="AU118" s="244" t="s">
        <v>83</v>
      </c>
      <c r="AV118" s="14" t="s">
        <v>141</v>
      </c>
      <c r="AW118" s="14" t="s">
        <v>34</v>
      </c>
      <c r="AX118" s="14" t="s">
        <v>76</v>
      </c>
      <c r="AY118" s="244" t="s">
        <v>132</v>
      </c>
    </row>
    <row r="119" spans="2:65" s="1" customFormat="1" ht="25.5" customHeight="1">
      <c r="B119" s="41"/>
      <c r="C119" s="187" t="s">
        <v>178</v>
      </c>
      <c r="D119" s="187" t="s">
        <v>136</v>
      </c>
      <c r="E119" s="188" t="s">
        <v>179</v>
      </c>
      <c r="F119" s="189" t="s">
        <v>180</v>
      </c>
      <c r="G119" s="190" t="s">
        <v>148</v>
      </c>
      <c r="H119" s="191">
        <v>1.3009999999999999</v>
      </c>
      <c r="I119" s="192"/>
      <c r="J119" s="193">
        <f>ROUND(I119*H119,2)</f>
        <v>0</v>
      </c>
      <c r="K119" s="189" t="s">
        <v>140</v>
      </c>
      <c r="L119" s="61"/>
      <c r="M119" s="194" t="s">
        <v>21</v>
      </c>
      <c r="N119" s="195" t="s">
        <v>42</v>
      </c>
      <c r="O119" s="42"/>
      <c r="P119" s="196">
        <f>O119*H119</f>
        <v>0</v>
      </c>
      <c r="Q119" s="196">
        <v>4.1000000000000003E-3</v>
      </c>
      <c r="R119" s="196">
        <f>Q119*H119</f>
        <v>5.3341000000000005E-3</v>
      </c>
      <c r="S119" s="196">
        <v>0</v>
      </c>
      <c r="T119" s="197">
        <f>S119*H119</f>
        <v>0</v>
      </c>
      <c r="AR119" s="24" t="s">
        <v>141</v>
      </c>
      <c r="AT119" s="24" t="s">
        <v>136</v>
      </c>
      <c r="AU119" s="24" t="s">
        <v>83</v>
      </c>
      <c r="AY119" s="24" t="s">
        <v>132</v>
      </c>
      <c r="BE119" s="198">
        <f>IF(N119="základní",J119,0)</f>
        <v>0</v>
      </c>
      <c r="BF119" s="198">
        <f>IF(N119="snížená",J119,0)</f>
        <v>0</v>
      </c>
      <c r="BG119" s="198">
        <f>IF(N119="zákl. přenesená",J119,0)</f>
        <v>0</v>
      </c>
      <c r="BH119" s="198">
        <f>IF(N119="sníž. přenesená",J119,0)</f>
        <v>0</v>
      </c>
      <c r="BI119" s="198">
        <f>IF(N119="nulová",J119,0)</f>
        <v>0</v>
      </c>
      <c r="BJ119" s="24" t="s">
        <v>76</v>
      </c>
      <c r="BK119" s="198">
        <f>ROUND(I119*H119,2)</f>
        <v>0</v>
      </c>
      <c r="BL119" s="24" t="s">
        <v>141</v>
      </c>
      <c r="BM119" s="24" t="s">
        <v>181</v>
      </c>
    </row>
    <row r="120" spans="2:65" s="1" customFormat="1" ht="16.5" customHeight="1">
      <c r="B120" s="41"/>
      <c r="C120" s="187" t="s">
        <v>182</v>
      </c>
      <c r="D120" s="187" t="s">
        <v>136</v>
      </c>
      <c r="E120" s="188" t="s">
        <v>183</v>
      </c>
      <c r="F120" s="189" t="s">
        <v>184</v>
      </c>
      <c r="G120" s="190" t="s">
        <v>148</v>
      </c>
      <c r="H120" s="191">
        <v>60.996000000000002</v>
      </c>
      <c r="I120" s="192"/>
      <c r="J120" s="193">
        <f>ROUND(I120*H120,2)</f>
        <v>0</v>
      </c>
      <c r="K120" s="189" t="s">
        <v>140</v>
      </c>
      <c r="L120" s="61"/>
      <c r="M120" s="194" t="s">
        <v>21</v>
      </c>
      <c r="N120" s="195" t="s">
        <v>42</v>
      </c>
      <c r="O120" s="42"/>
      <c r="P120" s="196">
        <f>O120*H120</f>
        <v>0</v>
      </c>
      <c r="Q120" s="196">
        <v>2.0300000000000001E-3</v>
      </c>
      <c r="R120" s="196">
        <f>Q120*H120</f>
        <v>0.12382188000000001</v>
      </c>
      <c r="S120" s="196">
        <v>0</v>
      </c>
      <c r="T120" s="197">
        <f>S120*H120</f>
        <v>0</v>
      </c>
      <c r="AR120" s="24" t="s">
        <v>141</v>
      </c>
      <c r="AT120" s="24" t="s">
        <v>136</v>
      </c>
      <c r="AU120" s="24" t="s">
        <v>83</v>
      </c>
      <c r="AY120" s="24" t="s">
        <v>132</v>
      </c>
      <c r="BE120" s="198">
        <f>IF(N120="základní",J120,0)</f>
        <v>0</v>
      </c>
      <c r="BF120" s="198">
        <f>IF(N120="snížená",J120,0)</f>
        <v>0</v>
      </c>
      <c r="BG120" s="198">
        <f>IF(N120="zákl. přenesená",J120,0)</f>
        <v>0</v>
      </c>
      <c r="BH120" s="198">
        <f>IF(N120="sníž. přenesená",J120,0)</f>
        <v>0</v>
      </c>
      <c r="BI120" s="198">
        <f>IF(N120="nulová",J120,0)</f>
        <v>0</v>
      </c>
      <c r="BJ120" s="24" t="s">
        <v>76</v>
      </c>
      <c r="BK120" s="198">
        <f>ROUND(I120*H120,2)</f>
        <v>0</v>
      </c>
      <c r="BL120" s="24" t="s">
        <v>141</v>
      </c>
      <c r="BM120" s="24" t="s">
        <v>185</v>
      </c>
    </row>
    <row r="121" spans="2:65" s="1" customFormat="1" ht="40.5">
      <c r="B121" s="41"/>
      <c r="C121" s="63"/>
      <c r="D121" s="199" t="s">
        <v>150</v>
      </c>
      <c r="E121" s="63"/>
      <c r="F121" s="200" t="s">
        <v>186</v>
      </c>
      <c r="G121" s="63"/>
      <c r="H121" s="63"/>
      <c r="I121" s="158"/>
      <c r="J121" s="63"/>
      <c r="K121" s="63"/>
      <c r="L121" s="61"/>
      <c r="M121" s="201"/>
      <c r="N121" s="42"/>
      <c r="O121" s="42"/>
      <c r="P121" s="42"/>
      <c r="Q121" s="42"/>
      <c r="R121" s="42"/>
      <c r="S121" s="42"/>
      <c r="T121" s="78"/>
      <c r="AT121" s="24" t="s">
        <v>150</v>
      </c>
      <c r="AU121" s="24" t="s">
        <v>83</v>
      </c>
    </row>
    <row r="122" spans="2:65" s="11" customFormat="1" ht="13.5">
      <c r="B122" s="202"/>
      <c r="C122" s="203"/>
      <c r="D122" s="199" t="s">
        <v>152</v>
      </c>
      <c r="E122" s="204" t="s">
        <v>21</v>
      </c>
      <c r="F122" s="205" t="s">
        <v>153</v>
      </c>
      <c r="G122" s="203"/>
      <c r="H122" s="204" t="s">
        <v>21</v>
      </c>
      <c r="I122" s="206"/>
      <c r="J122" s="203"/>
      <c r="K122" s="203"/>
      <c r="L122" s="207"/>
      <c r="M122" s="208"/>
      <c r="N122" s="209"/>
      <c r="O122" s="209"/>
      <c r="P122" s="209"/>
      <c r="Q122" s="209"/>
      <c r="R122" s="209"/>
      <c r="S122" s="209"/>
      <c r="T122" s="210"/>
      <c r="AT122" s="211" t="s">
        <v>152</v>
      </c>
      <c r="AU122" s="211" t="s">
        <v>83</v>
      </c>
      <c r="AV122" s="11" t="s">
        <v>76</v>
      </c>
      <c r="AW122" s="11" t="s">
        <v>34</v>
      </c>
      <c r="AX122" s="11" t="s">
        <v>71</v>
      </c>
      <c r="AY122" s="211" t="s">
        <v>132</v>
      </c>
    </row>
    <row r="123" spans="2:65" s="12" customFormat="1" ht="13.5">
      <c r="B123" s="212"/>
      <c r="C123" s="213"/>
      <c r="D123" s="199" t="s">
        <v>152</v>
      </c>
      <c r="E123" s="214" t="s">
        <v>21</v>
      </c>
      <c r="F123" s="215" t="s">
        <v>187</v>
      </c>
      <c r="G123" s="213"/>
      <c r="H123" s="216">
        <v>30.786000000000001</v>
      </c>
      <c r="I123" s="217"/>
      <c r="J123" s="213"/>
      <c r="K123" s="213"/>
      <c r="L123" s="218"/>
      <c r="M123" s="219"/>
      <c r="N123" s="220"/>
      <c r="O123" s="220"/>
      <c r="P123" s="220"/>
      <c r="Q123" s="220"/>
      <c r="R123" s="220"/>
      <c r="S123" s="220"/>
      <c r="T123" s="221"/>
      <c r="AT123" s="222" t="s">
        <v>152</v>
      </c>
      <c r="AU123" s="222" t="s">
        <v>83</v>
      </c>
      <c r="AV123" s="12" t="s">
        <v>83</v>
      </c>
      <c r="AW123" s="12" t="s">
        <v>34</v>
      </c>
      <c r="AX123" s="12" t="s">
        <v>71</v>
      </c>
      <c r="AY123" s="222" t="s">
        <v>132</v>
      </c>
    </row>
    <row r="124" spans="2:65" s="13" customFormat="1" ht="13.5">
      <c r="B124" s="223"/>
      <c r="C124" s="224"/>
      <c r="D124" s="199" t="s">
        <v>152</v>
      </c>
      <c r="E124" s="225" t="s">
        <v>21</v>
      </c>
      <c r="F124" s="226" t="s">
        <v>174</v>
      </c>
      <c r="G124" s="224"/>
      <c r="H124" s="227">
        <v>30.786000000000001</v>
      </c>
      <c r="I124" s="228"/>
      <c r="J124" s="224"/>
      <c r="K124" s="224"/>
      <c r="L124" s="229"/>
      <c r="M124" s="230"/>
      <c r="N124" s="231"/>
      <c r="O124" s="231"/>
      <c r="P124" s="231"/>
      <c r="Q124" s="231"/>
      <c r="R124" s="231"/>
      <c r="S124" s="231"/>
      <c r="T124" s="232"/>
      <c r="AT124" s="233" t="s">
        <v>152</v>
      </c>
      <c r="AU124" s="233" t="s">
        <v>83</v>
      </c>
      <c r="AV124" s="13" t="s">
        <v>133</v>
      </c>
      <c r="AW124" s="13" t="s">
        <v>34</v>
      </c>
      <c r="AX124" s="13" t="s">
        <v>71</v>
      </c>
      <c r="AY124" s="233" t="s">
        <v>132</v>
      </c>
    </row>
    <row r="125" spans="2:65" s="11" customFormat="1" ht="13.5">
      <c r="B125" s="202"/>
      <c r="C125" s="203"/>
      <c r="D125" s="199" t="s">
        <v>152</v>
      </c>
      <c r="E125" s="204" t="s">
        <v>21</v>
      </c>
      <c r="F125" s="205" t="s">
        <v>175</v>
      </c>
      <c r="G125" s="203"/>
      <c r="H125" s="204" t="s">
        <v>21</v>
      </c>
      <c r="I125" s="206"/>
      <c r="J125" s="203"/>
      <c r="K125" s="203"/>
      <c r="L125" s="207"/>
      <c r="M125" s="208"/>
      <c r="N125" s="209"/>
      <c r="O125" s="209"/>
      <c r="P125" s="209"/>
      <c r="Q125" s="209"/>
      <c r="R125" s="209"/>
      <c r="S125" s="209"/>
      <c r="T125" s="210"/>
      <c r="AT125" s="211" t="s">
        <v>152</v>
      </c>
      <c r="AU125" s="211" t="s">
        <v>83</v>
      </c>
      <c r="AV125" s="11" t="s">
        <v>76</v>
      </c>
      <c r="AW125" s="11" t="s">
        <v>34</v>
      </c>
      <c r="AX125" s="11" t="s">
        <v>71</v>
      </c>
      <c r="AY125" s="211" t="s">
        <v>132</v>
      </c>
    </row>
    <row r="126" spans="2:65" s="12" customFormat="1" ht="13.5">
      <c r="B126" s="212"/>
      <c r="C126" s="213"/>
      <c r="D126" s="199" t="s">
        <v>152</v>
      </c>
      <c r="E126" s="214" t="s">
        <v>21</v>
      </c>
      <c r="F126" s="215" t="s">
        <v>188</v>
      </c>
      <c r="G126" s="213"/>
      <c r="H126" s="216">
        <v>30.21</v>
      </c>
      <c r="I126" s="217"/>
      <c r="J126" s="213"/>
      <c r="K126" s="213"/>
      <c r="L126" s="218"/>
      <c r="M126" s="219"/>
      <c r="N126" s="220"/>
      <c r="O126" s="220"/>
      <c r="P126" s="220"/>
      <c r="Q126" s="220"/>
      <c r="R126" s="220"/>
      <c r="S126" s="220"/>
      <c r="T126" s="221"/>
      <c r="AT126" s="222" t="s">
        <v>152</v>
      </c>
      <c r="AU126" s="222" t="s">
        <v>83</v>
      </c>
      <c r="AV126" s="12" t="s">
        <v>83</v>
      </c>
      <c r="AW126" s="12" t="s">
        <v>34</v>
      </c>
      <c r="AX126" s="12" t="s">
        <v>71</v>
      </c>
      <c r="AY126" s="222" t="s">
        <v>132</v>
      </c>
    </row>
    <row r="127" spans="2:65" s="13" customFormat="1" ht="13.5">
      <c r="B127" s="223"/>
      <c r="C127" s="224"/>
      <c r="D127" s="199" t="s">
        <v>152</v>
      </c>
      <c r="E127" s="225" t="s">
        <v>21</v>
      </c>
      <c r="F127" s="226" t="s">
        <v>174</v>
      </c>
      <c r="G127" s="224"/>
      <c r="H127" s="227">
        <v>30.21</v>
      </c>
      <c r="I127" s="228"/>
      <c r="J127" s="224"/>
      <c r="K127" s="224"/>
      <c r="L127" s="229"/>
      <c r="M127" s="230"/>
      <c r="N127" s="231"/>
      <c r="O127" s="231"/>
      <c r="P127" s="231"/>
      <c r="Q127" s="231"/>
      <c r="R127" s="231"/>
      <c r="S127" s="231"/>
      <c r="T127" s="232"/>
      <c r="AT127" s="233" t="s">
        <v>152</v>
      </c>
      <c r="AU127" s="233" t="s">
        <v>83</v>
      </c>
      <c r="AV127" s="13" t="s">
        <v>133</v>
      </c>
      <c r="AW127" s="13" t="s">
        <v>34</v>
      </c>
      <c r="AX127" s="13" t="s">
        <v>71</v>
      </c>
      <c r="AY127" s="233" t="s">
        <v>132</v>
      </c>
    </row>
    <row r="128" spans="2:65" s="14" customFormat="1" ht="13.5">
      <c r="B128" s="234"/>
      <c r="C128" s="235"/>
      <c r="D128" s="199" t="s">
        <v>152</v>
      </c>
      <c r="E128" s="236" t="s">
        <v>21</v>
      </c>
      <c r="F128" s="237" t="s">
        <v>177</v>
      </c>
      <c r="G128" s="235"/>
      <c r="H128" s="238">
        <v>60.996000000000002</v>
      </c>
      <c r="I128" s="239"/>
      <c r="J128" s="235"/>
      <c r="K128" s="235"/>
      <c r="L128" s="240"/>
      <c r="M128" s="241"/>
      <c r="N128" s="242"/>
      <c r="O128" s="242"/>
      <c r="P128" s="242"/>
      <c r="Q128" s="242"/>
      <c r="R128" s="242"/>
      <c r="S128" s="242"/>
      <c r="T128" s="243"/>
      <c r="AT128" s="244" t="s">
        <v>152</v>
      </c>
      <c r="AU128" s="244" t="s">
        <v>83</v>
      </c>
      <c r="AV128" s="14" t="s">
        <v>141</v>
      </c>
      <c r="AW128" s="14" t="s">
        <v>34</v>
      </c>
      <c r="AX128" s="14" t="s">
        <v>76</v>
      </c>
      <c r="AY128" s="244" t="s">
        <v>132</v>
      </c>
    </row>
    <row r="129" spans="2:65" s="10" customFormat="1" ht="29.85" customHeight="1">
      <c r="B129" s="171"/>
      <c r="C129" s="172"/>
      <c r="D129" s="173" t="s">
        <v>70</v>
      </c>
      <c r="E129" s="185" t="s">
        <v>189</v>
      </c>
      <c r="F129" s="185" t="s">
        <v>190</v>
      </c>
      <c r="G129" s="172"/>
      <c r="H129" s="172"/>
      <c r="I129" s="175"/>
      <c r="J129" s="186">
        <f>BK129</f>
        <v>0</v>
      </c>
      <c r="K129" s="172"/>
      <c r="L129" s="177"/>
      <c r="M129" s="178"/>
      <c r="N129" s="179"/>
      <c r="O129" s="179"/>
      <c r="P129" s="180">
        <f>SUM(P130:P148)</f>
        <v>0</v>
      </c>
      <c r="Q129" s="179"/>
      <c r="R129" s="180">
        <f>SUM(R130:R148)</f>
        <v>0.78356011999999997</v>
      </c>
      <c r="S129" s="179"/>
      <c r="T129" s="181">
        <f>SUM(T130:T148)</f>
        <v>4.0710000000000006</v>
      </c>
      <c r="AR129" s="182" t="s">
        <v>76</v>
      </c>
      <c r="AT129" s="183" t="s">
        <v>70</v>
      </c>
      <c r="AU129" s="183" t="s">
        <v>76</v>
      </c>
      <c r="AY129" s="182" t="s">
        <v>132</v>
      </c>
      <c r="BK129" s="184">
        <f>SUM(BK130:BK148)</f>
        <v>0</v>
      </c>
    </row>
    <row r="130" spans="2:65" s="1" customFormat="1" ht="25.5" customHeight="1">
      <c r="B130" s="41"/>
      <c r="C130" s="187" t="s">
        <v>191</v>
      </c>
      <c r="D130" s="187" t="s">
        <v>136</v>
      </c>
      <c r="E130" s="188" t="s">
        <v>192</v>
      </c>
      <c r="F130" s="189" t="s">
        <v>193</v>
      </c>
      <c r="G130" s="190" t="s">
        <v>148</v>
      </c>
      <c r="H130" s="191">
        <v>21.756</v>
      </c>
      <c r="I130" s="192"/>
      <c r="J130" s="193">
        <f>ROUND(I130*H130,2)</f>
        <v>0</v>
      </c>
      <c r="K130" s="189" t="s">
        <v>140</v>
      </c>
      <c r="L130" s="61"/>
      <c r="M130" s="194" t="s">
        <v>21</v>
      </c>
      <c r="N130" s="195" t="s">
        <v>42</v>
      </c>
      <c r="O130" s="42"/>
      <c r="P130" s="196">
        <f>O130*H130</f>
        <v>0</v>
      </c>
      <c r="Q130" s="196">
        <v>1.2999999999999999E-4</v>
      </c>
      <c r="R130" s="196">
        <f>Q130*H130</f>
        <v>2.8282799999999999E-3</v>
      </c>
      <c r="S130" s="196">
        <v>0</v>
      </c>
      <c r="T130" s="197">
        <f>S130*H130</f>
        <v>0</v>
      </c>
      <c r="AR130" s="24" t="s">
        <v>141</v>
      </c>
      <c r="AT130" s="24" t="s">
        <v>136</v>
      </c>
      <c r="AU130" s="24" t="s">
        <v>83</v>
      </c>
      <c r="AY130" s="24" t="s">
        <v>132</v>
      </c>
      <c r="BE130" s="198">
        <f>IF(N130="základní",J130,0)</f>
        <v>0</v>
      </c>
      <c r="BF130" s="198">
        <f>IF(N130="snížená",J130,0)</f>
        <v>0</v>
      </c>
      <c r="BG130" s="198">
        <f>IF(N130="zákl. přenesená",J130,0)</f>
        <v>0</v>
      </c>
      <c r="BH130" s="198">
        <f>IF(N130="sníž. přenesená",J130,0)</f>
        <v>0</v>
      </c>
      <c r="BI130" s="198">
        <f>IF(N130="nulová",J130,0)</f>
        <v>0</v>
      </c>
      <c r="BJ130" s="24" t="s">
        <v>76</v>
      </c>
      <c r="BK130" s="198">
        <f>ROUND(I130*H130,2)</f>
        <v>0</v>
      </c>
      <c r="BL130" s="24" t="s">
        <v>141</v>
      </c>
      <c r="BM130" s="24" t="s">
        <v>194</v>
      </c>
    </row>
    <row r="131" spans="2:65" s="1" customFormat="1" ht="54">
      <c r="B131" s="41"/>
      <c r="C131" s="63"/>
      <c r="D131" s="199" t="s">
        <v>150</v>
      </c>
      <c r="E131" s="63"/>
      <c r="F131" s="200" t="s">
        <v>195</v>
      </c>
      <c r="G131" s="63"/>
      <c r="H131" s="63"/>
      <c r="I131" s="158"/>
      <c r="J131" s="63"/>
      <c r="K131" s="63"/>
      <c r="L131" s="61"/>
      <c r="M131" s="201"/>
      <c r="N131" s="42"/>
      <c r="O131" s="42"/>
      <c r="P131" s="42"/>
      <c r="Q131" s="42"/>
      <c r="R131" s="42"/>
      <c r="S131" s="42"/>
      <c r="T131" s="78"/>
      <c r="AT131" s="24" t="s">
        <v>150</v>
      </c>
      <c r="AU131" s="24" t="s">
        <v>83</v>
      </c>
    </row>
    <row r="132" spans="2:65" s="1" customFormat="1" ht="25.5" customHeight="1">
      <c r="B132" s="41"/>
      <c r="C132" s="187" t="s">
        <v>76</v>
      </c>
      <c r="D132" s="187" t="s">
        <v>136</v>
      </c>
      <c r="E132" s="188" t="s">
        <v>196</v>
      </c>
      <c r="F132" s="189" t="s">
        <v>197</v>
      </c>
      <c r="G132" s="190" t="s">
        <v>198</v>
      </c>
      <c r="H132" s="191">
        <v>12</v>
      </c>
      <c r="I132" s="192"/>
      <c r="J132" s="193">
        <f>ROUND(I132*H132,2)</f>
        <v>0</v>
      </c>
      <c r="K132" s="189" t="s">
        <v>21</v>
      </c>
      <c r="L132" s="61"/>
      <c r="M132" s="194" t="s">
        <v>21</v>
      </c>
      <c r="N132" s="195" t="s">
        <v>42</v>
      </c>
      <c r="O132" s="42"/>
      <c r="P132" s="196">
        <f>O132*H132</f>
        <v>0</v>
      </c>
      <c r="Q132" s="196">
        <v>1.0000000000000001E-5</v>
      </c>
      <c r="R132" s="196">
        <f>Q132*H132</f>
        <v>1.2000000000000002E-4</v>
      </c>
      <c r="S132" s="196">
        <v>0</v>
      </c>
      <c r="T132" s="197">
        <f>S132*H132</f>
        <v>0</v>
      </c>
      <c r="AR132" s="24" t="s">
        <v>141</v>
      </c>
      <c r="AT132" s="24" t="s">
        <v>136</v>
      </c>
      <c r="AU132" s="24" t="s">
        <v>83</v>
      </c>
      <c r="AY132" s="24" t="s">
        <v>132</v>
      </c>
      <c r="BE132" s="198">
        <f>IF(N132="základní",J132,0)</f>
        <v>0</v>
      </c>
      <c r="BF132" s="198">
        <f>IF(N132="snížená",J132,0)</f>
        <v>0</v>
      </c>
      <c r="BG132" s="198">
        <f>IF(N132="zákl. přenesená",J132,0)</f>
        <v>0</v>
      </c>
      <c r="BH132" s="198">
        <f>IF(N132="sníž. přenesená",J132,0)</f>
        <v>0</v>
      </c>
      <c r="BI132" s="198">
        <f>IF(N132="nulová",J132,0)</f>
        <v>0</v>
      </c>
      <c r="BJ132" s="24" t="s">
        <v>76</v>
      </c>
      <c r="BK132" s="198">
        <f>ROUND(I132*H132,2)</f>
        <v>0</v>
      </c>
      <c r="BL132" s="24" t="s">
        <v>141</v>
      </c>
      <c r="BM132" s="24" t="s">
        <v>199</v>
      </c>
    </row>
    <row r="133" spans="2:65" s="12" customFormat="1" ht="13.5">
      <c r="B133" s="212"/>
      <c r="C133" s="213"/>
      <c r="D133" s="199" t="s">
        <v>152</v>
      </c>
      <c r="E133" s="214" t="s">
        <v>21</v>
      </c>
      <c r="F133" s="215" t="s">
        <v>200</v>
      </c>
      <c r="G133" s="213"/>
      <c r="H133" s="216">
        <v>12</v>
      </c>
      <c r="I133" s="217"/>
      <c r="J133" s="213"/>
      <c r="K133" s="213"/>
      <c r="L133" s="218"/>
      <c r="M133" s="219"/>
      <c r="N133" s="220"/>
      <c r="O133" s="220"/>
      <c r="P133" s="220"/>
      <c r="Q133" s="220"/>
      <c r="R133" s="220"/>
      <c r="S133" s="220"/>
      <c r="T133" s="221"/>
      <c r="AT133" s="222" t="s">
        <v>152</v>
      </c>
      <c r="AU133" s="222" t="s">
        <v>83</v>
      </c>
      <c r="AV133" s="12" t="s">
        <v>83</v>
      </c>
      <c r="AW133" s="12" t="s">
        <v>34</v>
      </c>
      <c r="AX133" s="12" t="s">
        <v>76</v>
      </c>
      <c r="AY133" s="222" t="s">
        <v>132</v>
      </c>
    </row>
    <row r="134" spans="2:65" s="1" customFormat="1" ht="25.5" customHeight="1">
      <c r="B134" s="41"/>
      <c r="C134" s="187" t="s">
        <v>201</v>
      </c>
      <c r="D134" s="187" t="s">
        <v>136</v>
      </c>
      <c r="E134" s="188" t="s">
        <v>202</v>
      </c>
      <c r="F134" s="189" t="s">
        <v>203</v>
      </c>
      <c r="G134" s="190" t="s">
        <v>148</v>
      </c>
      <c r="H134" s="191">
        <v>114.29600000000001</v>
      </c>
      <c r="I134" s="192"/>
      <c r="J134" s="193">
        <f>ROUND(I134*H134,2)</f>
        <v>0</v>
      </c>
      <c r="K134" s="189" t="s">
        <v>140</v>
      </c>
      <c r="L134" s="61"/>
      <c r="M134" s="194" t="s">
        <v>21</v>
      </c>
      <c r="N134" s="195" t="s">
        <v>42</v>
      </c>
      <c r="O134" s="42"/>
      <c r="P134" s="196">
        <f>O134*H134</f>
        <v>0</v>
      </c>
      <c r="Q134" s="196">
        <v>4.0000000000000003E-5</v>
      </c>
      <c r="R134" s="196">
        <f>Q134*H134</f>
        <v>4.5718400000000006E-3</v>
      </c>
      <c r="S134" s="196">
        <v>0</v>
      </c>
      <c r="T134" s="197">
        <f>S134*H134</f>
        <v>0</v>
      </c>
      <c r="AR134" s="24" t="s">
        <v>141</v>
      </c>
      <c r="AT134" s="24" t="s">
        <v>136</v>
      </c>
      <c r="AU134" s="24" t="s">
        <v>83</v>
      </c>
      <c r="AY134" s="24" t="s">
        <v>132</v>
      </c>
      <c r="BE134" s="198">
        <f>IF(N134="základní",J134,0)</f>
        <v>0</v>
      </c>
      <c r="BF134" s="198">
        <f>IF(N134="snížená",J134,0)</f>
        <v>0</v>
      </c>
      <c r="BG134" s="198">
        <f>IF(N134="zákl. přenesená",J134,0)</f>
        <v>0</v>
      </c>
      <c r="BH134" s="198">
        <f>IF(N134="sníž. přenesená",J134,0)</f>
        <v>0</v>
      </c>
      <c r="BI134" s="198">
        <f>IF(N134="nulová",J134,0)</f>
        <v>0</v>
      </c>
      <c r="BJ134" s="24" t="s">
        <v>76</v>
      </c>
      <c r="BK134" s="198">
        <f>ROUND(I134*H134,2)</f>
        <v>0</v>
      </c>
      <c r="BL134" s="24" t="s">
        <v>141</v>
      </c>
      <c r="BM134" s="24" t="s">
        <v>204</v>
      </c>
    </row>
    <row r="135" spans="2:65" s="1" customFormat="1" ht="216">
      <c r="B135" s="41"/>
      <c r="C135" s="63"/>
      <c r="D135" s="199" t="s">
        <v>150</v>
      </c>
      <c r="E135" s="63"/>
      <c r="F135" s="200" t="s">
        <v>205</v>
      </c>
      <c r="G135" s="63"/>
      <c r="H135" s="63"/>
      <c r="I135" s="158"/>
      <c r="J135" s="63"/>
      <c r="K135" s="63"/>
      <c r="L135" s="61"/>
      <c r="M135" s="201"/>
      <c r="N135" s="42"/>
      <c r="O135" s="42"/>
      <c r="P135" s="42"/>
      <c r="Q135" s="42"/>
      <c r="R135" s="42"/>
      <c r="S135" s="42"/>
      <c r="T135" s="78"/>
      <c r="AT135" s="24" t="s">
        <v>150</v>
      </c>
      <c r="AU135" s="24" t="s">
        <v>83</v>
      </c>
    </row>
    <row r="136" spans="2:65" s="12" customFormat="1" ht="13.5">
      <c r="B136" s="212"/>
      <c r="C136" s="213"/>
      <c r="D136" s="199" t="s">
        <v>152</v>
      </c>
      <c r="E136" s="214" t="s">
        <v>21</v>
      </c>
      <c r="F136" s="215" t="s">
        <v>206</v>
      </c>
      <c r="G136" s="213"/>
      <c r="H136" s="216">
        <v>114.29600000000001</v>
      </c>
      <c r="I136" s="217"/>
      <c r="J136" s="213"/>
      <c r="K136" s="213"/>
      <c r="L136" s="218"/>
      <c r="M136" s="219"/>
      <c r="N136" s="220"/>
      <c r="O136" s="220"/>
      <c r="P136" s="220"/>
      <c r="Q136" s="220"/>
      <c r="R136" s="220"/>
      <c r="S136" s="220"/>
      <c r="T136" s="221"/>
      <c r="AT136" s="222" t="s">
        <v>152</v>
      </c>
      <c r="AU136" s="222" t="s">
        <v>83</v>
      </c>
      <c r="AV136" s="12" t="s">
        <v>83</v>
      </c>
      <c r="AW136" s="12" t="s">
        <v>34</v>
      </c>
      <c r="AX136" s="12" t="s">
        <v>76</v>
      </c>
      <c r="AY136" s="222" t="s">
        <v>132</v>
      </c>
    </row>
    <row r="137" spans="2:65" s="1" customFormat="1" ht="25.5" customHeight="1">
      <c r="B137" s="41"/>
      <c r="C137" s="187" t="s">
        <v>83</v>
      </c>
      <c r="D137" s="187" t="s">
        <v>136</v>
      </c>
      <c r="E137" s="188" t="s">
        <v>207</v>
      </c>
      <c r="F137" s="189" t="s">
        <v>208</v>
      </c>
      <c r="G137" s="190" t="s">
        <v>148</v>
      </c>
      <c r="H137" s="191">
        <v>168</v>
      </c>
      <c r="I137" s="192"/>
      <c r="J137" s="193">
        <f>ROUND(I137*H137,2)</f>
        <v>0</v>
      </c>
      <c r="K137" s="189" t="s">
        <v>140</v>
      </c>
      <c r="L137" s="61"/>
      <c r="M137" s="194" t="s">
        <v>21</v>
      </c>
      <c r="N137" s="195" t="s">
        <v>42</v>
      </c>
      <c r="O137" s="42"/>
      <c r="P137" s="196">
        <f>O137*H137</f>
        <v>0</v>
      </c>
      <c r="Q137" s="196">
        <v>0</v>
      </c>
      <c r="R137" s="196">
        <f>Q137*H137</f>
        <v>0</v>
      </c>
      <c r="S137" s="196">
        <v>0</v>
      </c>
      <c r="T137" s="197">
        <f>S137*H137</f>
        <v>0</v>
      </c>
      <c r="AR137" s="24" t="s">
        <v>141</v>
      </c>
      <c r="AT137" s="24" t="s">
        <v>136</v>
      </c>
      <c r="AU137" s="24" t="s">
        <v>83</v>
      </c>
      <c r="AY137" s="24" t="s">
        <v>132</v>
      </c>
      <c r="BE137" s="198">
        <f>IF(N137="základní",J137,0)</f>
        <v>0</v>
      </c>
      <c r="BF137" s="198">
        <f>IF(N137="snížená",J137,0)</f>
        <v>0</v>
      </c>
      <c r="BG137" s="198">
        <f>IF(N137="zákl. přenesená",J137,0)</f>
        <v>0</v>
      </c>
      <c r="BH137" s="198">
        <f>IF(N137="sníž. přenesená",J137,0)</f>
        <v>0</v>
      </c>
      <c r="BI137" s="198">
        <f>IF(N137="nulová",J137,0)</f>
        <v>0</v>
      </c>
      <c r="BJ137" s="24" t="s">
        <v>76</v>
      </c>
      <c r="BK137" s="198">
        <f>ROUND(I137*H137,2)</f>
        <v>0</v>
      </c>
      <c r="BL137" s="24" t="s">
        <v>141</v>
      </c>
      <c r="BM137" s="24" t="s">
        <v>209</v>
      </c>
    </row>
    <row r="138" spans="2:65" s="1" customFormat="1" ht="243">
      <c r="B138" s="41"/>
      <c r="C138" s="63"/>
      <c r="D138" s="199" t="s">
        <v>150</v>
      </c>
      <c r="E138" s="63"/>
      <c r="F138" s="200" t="s">
        <v>210</v>
      </c>
      <c r="G138" s="63"/>
      <c r="H138" s="63"/>
      <c r="I138" s="158"/>
      <c r="J138" s="63"/>
      <c r="K138" s="63"/>
      <c r="L138" s="61"/>
      <c r="M138" s="201"/>
      <c r="N138" s="42"/>
      <c r="O138" s="42"/>
      <c r="P138" s="42"/>
      <c r="Q138" s="42"/>
      <c r="R138" s="42"/>
      <c r="S138" s="42"/>
      <c r="T138" s="78"/>
      <c r="AT138" s="24" t="s">
        <v>150</v>
      </c>
      <c r="AU138" s="24" t="s">
        <v>83</v>
      </c>
    </row>
    <row r="139" spans="2:65" s="1" customFormat="1" ht="38.25" customHeight="1">
      <c r="B139" s="41"/>
      <c r="C139" s="187" t="s">
        <v>211</v>
      </c>
      <c r="D139" s="187" t="s">
        <v>136</v>
      </c>
      <c r="E139" s="188" t="s">
        <v>212</v>
      </c>
      <c r="F139" s="189" t="s">
        <v>213</v>
      </c>
      <c r="G139" s="190" t="s">
        <v>214</v>
      </c>
      <c r="H139" s="191">
        <v>2</v>
      </c>
      <c r="I139" s="192"/>
      <c r="J139" s="193">
        <f>ROUND(I139*H139,2)</f>
        <v>0</v>
      </c>
      <c r="K139" s="189" t="s">
        <v>21</v>
      </c>
      <c r="L139" s="61"/>
      <c r="M139" s="194" t="s">
        <v>21</v>
      </c>
      <c r="N139" s="195" t="s">
        <v>42</v>
      </c>
      <c r="O139" s="42"/>
      <c r="P139" s="196">
        <f>O139*H139</f>
        <v>0</v>
      </c>
      <c r="Q139" s="196">
        <v>0.19202</v>
      </c>
      <c r="R139" s="196">
        <f>Q139*H139</f>
        <v>0.38403999999999999</v>
      </c>
      <c r="S139" s="196">
        <v>8.6999999999999994E-2</v>
      </c>
      <c r="T139" s="197">
        <f>S139*H139</f>
        <v>0.17399999999999999</v>
      </c>
      <c r="AR139" s="24" t="s">
        <v>141</v>
      </c>
      <c r="AT139" s="24" t="s">
        <v>136</v>
      </c>
      <c r="AU139" s="24" t="s">
        <v>83</v>
      </c>
      <c r="AY139" s="24" t="s">
        <v>132</v>
      </c>
      <c r="BE139" s="198">
        <f>IF(N139="základní",J139,0)</f>
        <v>0</v>
      </c>
      <c r="BF139" s="198">
        <f>IF(N139="snížená",J139,0)</f>
        <v>0</v>
      </c>
      <c r="BG139" s="198">
        <f>IF(N139="zákl. přenesená",J139,0)</f>
        <v>0</v>
      </c>
      <c r="BH139" s="198">
        <f>IF(N139="sníž. přenesená",J139,0)</f>
        <v>0</v>
      </c>
      <c r="BI139" s="198">
        <f>IF(N139="nulová",J139,0)</f>
        <v>0</v>
      </c>
      <c r="BJ139" s="24" t="s">
        <v>76</v>
      </c>
      <c r="BK139" s="198">
        <f>ROUND(I139*H139,2)</f>
        <v>0</v>
      </c>
      <c r="BL139" s="24" t="s">
        <v>141</v>
      </c>
      <c r="BM139" s="24" t="s">
        <v>215</v>
      </c>
    </row>
    <row r="140" spans="2:65" s="1" customFormat="1" ht="283.5">
      <c r="B140" s="41"/>
      <c r="C140" s="63"/>
      <c r="D140" s="199" t="s">
        <v>150</v>
      </c>
      <c r="E140" s="63"/>
      <c r="F140" s="200" t="s">
        <v>216</v>
      </c>
      <c r="G140" s="63"/>
      <c r="H140" s="63"/>
      <c r="I140" s="158"/>
      <c r="J140" s="63"/>
      <c r="K140" s="63"/>
      <c r="L140" s="61"/>
      <c r="M140" s="201"/>
      <c r="N140" s="42"/>
      <c r="O140" s="42"/>
      <c r="P140" s="42"/>
      <c r="Q140" s="42"/>
      <c r="R140" s="42"/>
      <c r="S140" s="42"/>
      <c r="T140" s="78"/>
      <c r="AT140" s="24" t="s">
        <v>150</v>
      </c>
      <c r="AU140" s="24" t="s">
        <v>83</v>
      </c>
    </row>
    <row r="141" spans="2:65" s="1" customFormat="1" ht="25.5" customHeight="1">
      <c r="B141" s="41"/>
      <c r="C141" s="187" t="s">
        <v>189</v>
      </c>
      <c r="D141" s="187" t="s">
        <v>136</v>
      </c>
      <c r="E141" s="188" t="s">
        <v>217</v>
      </c>
      <c r="F141" s="189" t="s">
        <v>218</v>
      </c>
      <c r="G141" s="190" t="s">
        <v>214</v>
      </c>
      <c r="H141" s="191">
        <v>4</v>
      </c>
      <c r="I141" s="192"/>
      <c r="J141" s="193">
        <f>ROUND(I141*H141,2)</f>
        <v>0</v>
      </c>
      <c r="K141" s="189" t="s">
        <v>21</v>
      </c>
      <c r="L141" s="61"/>
      <c r="M141" s="194" t="s">
        <v>21</v>
      </c>
      <c r="N141" s="195" t="s">
        <v>42</v>
      </c>
      <c r="O141" s="42"/>
      <c r="P141" s="196">
        <f>O141*H141</f>
        <v>0</v>
      </c>
      <c r="Q141" s="196">
        <v>9.8000000000000004E-2</v>
      </c>
      <c r="R141" s="196">
        <f>Q141*H141</f>
        <v>0.39200000000000002</v>
      </c>
      <c r="S141" s="196">
        <v>2.7E-2</v>
      </c>
      <c r="T141" s="197">
        <f>S141*H141</f>
        <v>0.108</v>
      </c>
      <c r="AR141" s="24" t="s">
        <v>141</v>
      </c>
      <c r="AT141" s="24" t="s">
        <v>136</v>
      </c>
      <c r="AU141" s="24" t="s">
        <v>83</v>
      </c>
      <c r="AY141" s="24" t="s">
        <v>132</v>
      </c>
      <c r="BE141" s="198">
        <f>IF(N141="základní",J141,0)</f>
        <v>0</v>
      </c>
      <c r="BF141" s="198">
        <f>IF(N141="snížená",J141,0)</f>
        <v>0</v>
      </c>
      <c r="BG141" s="198">
        <f>IF(N141="zákl. přenesená",J141,0)</f>
        <v>0</v>
      </c>
      <c r="BH141" s="198">
        <f>IF(N141="sníž. přenesená",J141,0)</f>
        <v>0</v>
      </c>
      <c r="BI141" s="198">
        <f>IF(N141="nulová",J141,0)</f>
        <v>0</v>
      </c>
      <c r="BJ141" s="24" t="s">
        <v>76</v>
      </c>
      <c r="BK141" s="198">
        <f>ROUND(I141*H141,2)</f>
        <v>0</v>
      </c>
      <c r="BL141" s="24" t="s">
        <v>141</v>
      </c>
      <c r="BM141" s="24" t="s">
        <v>219</v>
      </c>
    </row>
    <row r="142" spans="2:65" s="1" customFormat="1" ht="283.5">
      <c r="B142" s="41"/>
      <c r="C142" s="63"/>
      <c r="D142" s="199" t="s">
        <v>150</v>
      </c>
      <c r="E142" s="63"/>
      <c r="F142" s="200" t="s">
        <v>216</v>
      </c>
      <c r="G142" s="63"/>
      <c r="H142" s="63"/>
      <c r="I142" s="158"/>
      <c r="J142" s="63"/>
      <c r="K142" s="63"/>
      <c r="L142" s="61"/>
      <c r="M142" s="201"/>
      <c r="N142" s="42"/>
      <c r="O142" s="42"/>
      <c r="P142" s="42"/>
      <c r="Q142" s="42"/>
      <c r="R142" s="42"/>
      <c r="S142" s="42"/>
      <c r="T142" s="78"/>
      <c r="AT142" s="24" t="s">
        <v>150</v>
      </c>
      <c r="AU142" s="24" t="s">
        <v>83</v>
      </c>
    </row>
    <row r="143" spans="2:65" s="1" customFormat="1" ht="25.5" customHeight="1">
      <c r="B143" s="41"/>
      <c r="C143" s="187" t="s">
        <v>220</v>
      </c>
      <c r="D143" s="187" t="s">
        <v>136</v>
      </c>
      <c r="E143" s="188" t="s">
        <v>221</v>
      </c>
      <c r="F143" s="189" t="s">
        <v>222</v>
      </c>
      <c r="G143" s="190" t="s">
        <v>170</v>
      </c>
      <c r="H143" s="191">
        <v>1.095</v>
      </c>
      <c r="I143" s="192"/>
      <c r="J143" s="193">
        <f>ROUND(I143*H143,2)</f>
        <v>0</v>
      </c>
      <c r="K143" s="189" t="s">
        <v>140</v>
      </c>
      <c r="L143" s="61"/>
      <c r="M143" s="194" t="s">
        <v>21</v>
      </c>
      <c r="N143" s="195" t="s">
        <v>42</v>
      </c>
      <c r="O143" s="42"/>
      <c r="P143" s="196">
        <f>O143*H143</f>
        <v>0</v>
      </c>
      <c r="Q143" s="196">
        <v>0</v>
      </c>
      <c r="R143" s="196">
        <f>Q143*H143</f>
        <v>0</v>
      </c>
      <c r="S143" s="196">
        <v>1.8</v>
      </c>
      <c r="T143" s="197">
        <f>S143*H143</f>
        <v>1.9710000000000001</v>
      </c>
      <c r="AR143" s="24" t="s">
        <v>141</v>
      </c>
      <c r="AT143" s="24" t="s">
        <v>136</v>
      </c>
      <c r="AU143" s="24" t="s">
        <v>83</v>
      </c>
      <c r="AY143" s="24" t="s">
        <v>132</v>
      </c>
      <c r="BE143" s="198">
        <f>IF(N143="základní",J143,0)</f>
        <v>0</v>
      </c>
      <c r="BF143" s="198">
        <f>IF(N143="snížená",J143,0)</f>
        <v>0</v>
      </c>
      <c r="BG143" s="198">
        <f>IF(N143="zákl. přenesená",J143,0)</f>
        <v>0</v>
      </c>
      <c r="BH143" s="198">
        <f>IF(N143="sníž. přenesená",J143,0)</f>
        <v>0</v>
      </c>
      <c r="BI143" s="198">
        <f>IF(N143="nulová",J143,0)</f>
        <v>0</v>
      </c>
      <c r="BJ143" s="24" t="s">
        <v>76</v>
      </c>
      <c r="BK143" s="198">
        <f>ROUND(I143*H143,2)</f>
        <v>0</v>
      </c>
      <c r="BL143" s="24" t="s">
        <v>141</v>
      </c>
      <c r="BM143" s="24" t="s">
        <v>223</v>
      </c>
    </row>
    <row r="144" spans="2:65" s="11" customFormat="1" ht="13.5">
      <c r="B144" s="202"/>
      <c r="C144" s="203"/>
      <c r="D144" s="199" t="s">
        <v>152</v>
      </c>
      <c r="E144" s="204" t="s">
        <v>21</v>
      </c>
      <c r="F144" s="205" t="s">
        <v>224</v>
      </c>
      <c r="G144" s="203"/>
      <c r="H144" s="204" t="s">
        <v>21</v>
      </c>
      <c r="I144" s="206"/>
      <c r="J144" s="203"/>
      <c r="K144" s="203"/>
      <c r="L144" s="207"/>
      <c r="M144" s="208"/>
      <c r="N144" s="209"/>
      <c r="O144" s="209"/>
      <c r="P144" s="209"/>
      <c r="Q144" s="209"/>
      <c r="R144" s="209"/>
      <c r="S144" s="209"/>
      <c r="T144" s="210"/>
      <c r="AT144" s="211" t="s">
        <v>152</v>
      </c>
      <c r="AU144" s="211" t="s">
        <v>83</v>
      </c>
      <c r="AV144" s="11" t="s">
        <v>76</v>
      </c>
      <c r="AW144" s="11" t="s">
        <v>34</v>
      </c>
      <c r="AX144" s="11" t="s">
        <v>71</v>
      </c>
      <c r="AY144" s="211" t="s">
        <v>132</v>
      </c>
    </row>
    <row r="145" spans="2:65" s="12" customFormat="1" ht="13.5">
      <c r="B145" s="212"/>
      <c r="C145" s="213"/>
      <c r="D145" s="199" t="s">
        <v>152</v>
      </c>
      <c r="E145" s="214" t="s">
        <v>21</v>
      </c>
      <c r="F145" s="215" t="s">
        <v>225</v>
      </c>
      <c r="G145" s="213"/>
      <c r="H145" s="216">
        <v>1.095</v>
      </c>
      <c r="I145" s="217"/>
      <c r="J145" s="213"/>
      <c r="K145" s="213"/>
      <c r="L145" s="218"/>
      <c r="M145" s="219"/>
      <c r="N145" s="220"/>
      <c r="O145" s="220"/>
      <c r="P145" s="220"/>
      <c r="Q145" s="220"/>
      <c r="R145" s="220"/>
      <c r="S145" s="220"/>
      <c r="T145" s="221"/>
      <c r="AT145" s="222" t="s">
        <v>152</v>
      </c>
      <c r="AU145" s="222" t="s">
        <v>83</v>
      </c>
      <c r="AV145" s="12" t="s">
        <v>83</v>
      </c>
      <c r="AW145" s="12" t="s">
        <v>34</v>
      </c>
      <c r="AX145" s="12" t="s">
        <v>76</v>
      </c>
      <c r="AY145" s="222" t="s">
        <v>132</v>
      </c>
    </row>
    <row r="146" spans="2:65" s="1" customFormat="1" ht="16.5" customHeight="1">
      <c r="B146" s="41"/>
      <c r="C146" s="187" t="s">
        <v>226</v>
      </c>
      <c r="D146" s="187" t="s">
        <v>136</v>
      </c>
      <c r="E146" s="188" t="s">
        <v>227</v>
      </c>
      <c r="F146" s="189" t="s">
        <v>228</v>
      </c>
      <c r="G146" s="190" t="s">
        <v>170</v>
      </c>
      <c r="H146" s="191">
        <v>0.81</v>
      </c>
      <c r="I146" s="192"/>
      <c r="J146" s="193">
        <f>ROUND(I146*H146,2)</f>
        <v>0</v>
      </c>
      <c r="K146" s="189" t="s">
        <v>140</v>
      </c>
      <c r="L146" s="61"/>
      <c r="M146" s="194" t="s">
        <v>21</v>
      </c>
      <c r="N146" s="195" t="s">
        <v>42</v>
      </c>
      <c r="O146" s="42"/>
      <c r="P146" s="196">
        <f>O146*H146</f>
        <v>0</v>
      </c>
      <c r="Q146" s="196">
        <v>0</v>
      </c>
      <c r="R146" s="196">
        <f>Q146*H146</f>
        <v>0</v>
      </c>
      <c r="S146" s="196">
        <v>2</v>
      </c>
      <c r="T146" s="197">
        <f>S146*H146</f>
        <v>1.62</v>
      </c>
      <c r="AR146" s="24" t="s">
        <v>141</v>
      </c>
      <c r="AT146" s="24" t="s">
        <v>136</v>
      </c>
      <c r="AU146" s="24" t="s">
        <v>83</v>
      </c>
      <c r="AY146" s="24" t="s">
        <v>132</v>
      </c>
      <c r="BE146" s="198">
        <f>IF(N146="základní",J146,0)</f>
        <v>0</v>
      </c>
      <c r="BF146" s="198">
        <f>IF(N146="snížená",J146,0)</f>
        <v>0</v>
      </c>
      <c r="BG146" s="198">
        <f>IF(N146="zákl. přenesená",J146,0)</f>
        <v>0</v>
      </c>
      <c r="BH146" s="198">
        <f>IF(N146="sníž. přenesená",J146,0)</f>
        <v>0</v>
      </c>
      <c r="BI146" s="198">
        <f>IF(N146="nulová",J146,0)</f>
        <v>0</v>
      </c>
      <c r="BJ146" s="24" t="s">
        <v>76</v>
      </c>
      <c r="BK146" s="198">
        <f>ROUND(I146*H146,2)</f>
        <v>0</v>
      </c>
      <c r="BL146" s="24" t="s">
        <v>141</v>
      </c>
      <c r="BM146" s="24" t="s">
        <v>229</v>
      </c>
    </row>
    <row r="147" spans="2:65" s="12" customFormat="1" ht="13.5">
      <c r="B147" s="212"/>
      <c r="C147" s="213"/>
      <c r="D147" s="199" t="s">
        <v>152</v>
      </c>
      <c r="E147" s="214" t="s">
        <v>21</v>
      </c>
      <c r="F147" s="215" t="s">
        <v>230</v>
      </c>
      <c r="G147" s="213"/>
      <c r="H147" s="216">
        <v>0.81</v>
      </c>
      <c r="I147" s="217"/>
      <c r="J147" s="213"/>
      <c r="K147" s="213"/>
      <c r="L147" s="218"/>
      <c r="M147" s="219"/>
      <c r="N147" s="220"/>
      <c r="O147" s="220"/>
      <c r="P147" s="220"/>
      <c r="Q147" s="220"/>
      <c r="R147" s="220"/>
      <c r="S147" s="220"/>
      <c r="T147" s="221"/>
      <c r="AT147" s="222" t="s">
        <v>152</v>
      </c>
      <c r="AU147" s="222" t="s">
        <v>83</v>
      </c>
      <c r="AV147" s="12" t="s">
        <v>83</v>
      </c>
      <c r="AW147" s="12" t="s">
        <v>34</v>
      </c>
      <c r="AX147" s="12" t="s">
        <v>76</v>
      </c>
      <c r="AY147" s="222" t="s">
        <v>132</v>
      </c>
    </row>
    <row r="148" spans="2:65" s="1" customFormat="1" ht="38.25" customHeight="1">
      <c r="B148" s="41"/>
      <c r="C148" s="187" t="s">
        <v>231</v>
      </c>
      <c r="D148" s="187" t="s">
        <v>136</v>
      </c>
      <c r="E148" s="188" t="s">
        <v>232</v>
      </c>
      <c r="F148" s="189" t="s">
        <v>233</v>
      </c>
      <c r="G148" s="190" t="s">
        <v>139</v>
      </c>
      <c r="H148" s="191">
        <v>2</v>
      </c>
      <c r="I148" s="192"/>
      <c r="J148" s="193">
        <f>ROUND(I148*H148,2)</f>
        <v>0</v>
      </c>
      <c r="K148" s="189" t="s">
        <v>140</v>
      </c>
      <c r="L148" s="61"/>
      <c r="M148" s="194" t="s">
        <v>21</v>
      </c>
      <c r="N148" s="195" t="s">
        <v>42</v>
      </c>
      <c r="O148" s="42"/>
      <c r="P148" s="196">
        <f>O148*H148</f>
        <v>0</v>
      </c>
      <c r="Q148" s="196">
        <v>0</v>
      </c>
      <c r="R148" s="196">
        <f>Q148*H148</f>
        <v>0</v>
      </c>
      <c r="S148" s="196">
        <v>9.9000000000000005E-2</v>
      </c>
      <c r="T148" s="197">
        <f>S148*H148</f>
        <v>0.19800000000000001</v>
      </c>
      <c r="AR148" s="24" t="s">
        <v>141</v>
      </c>
      <c r="AT148" s="24" t="s">
        <v>136</v>
      </c>
      <c r="AU148" s="24" t="s">
        <v>83</v>
      </c>
      <c r="AY148" s="24" t="s">
        <v>132</v>
      </c>
      <c r="BE148" s="198">
        <f>IF(N148="základní",J148,0)</f>
        <v>0</v>
      </c>
      <c r="BF148" s="198">
        <f>IF(N148="snížená",J148,0)</f>
        <v>0</v>
      </c>
      <c r="BG148" s="198">
        <f>IF(N148="zákl. přenesená",J148,0)</f>
        <v>0</v>
      </c>
      <c r="BH148" s="198">
        <f>IF(N148="sníž. přenesená",J148,0)</f>
        <v>0</v>
      </c>
      <c r="BI148" s="198">
        <f>IF(N148="nulová",J148,0)</f>
        <v>0</v>
      </c>
      <c r="BJ148" s="24" t="s">
        <v>76</v>
      </c>
      <c r="BK148" s="198">
        <f>ROUND(I148*H148,2)</f>
        <v>0</v>
      </c>
      <c r="BL148" s="24" t="s">
        <v>141</v>
      </c>
      <c r="BM148" s="24" t="s">
        <v>234</v>
      </c>
    </row>
    <row r="149" spans="2:65" s="10" customFormat="1" ht="29.85" customHeight="1">
      <c r="B149" s="171"/>
      <c r="C149" s="172"/>
      <c r="D149" s="173" t="s">
        <v>70</v>
      </c>
      <c r="E149" s="185" t="s">
        <v>235</v>
      </c>
      <c r="F149" s="185" t="s">
        <v>236</v>
      </c>
      <c r="G149" s="172"/>
      <c r="H149" s="172"/>
      <c r="I149" s="175"/>
      <c r="J149" s="186">
        <f>BK149</f>
        <v>0</v>
      </c>
      <c r="K149" s="172"/>
      <c r="L149" s="177"/>
      <c r="M149" s="178"/>
      <c r="N149" s="179"/>
      <c r="O149" s="179"/>
      <c r="P149" s="180">
        <f>SUM(P150:P158)</f>
        <v>0</v>
      </c>
      <c r="Q149" s="179"/>
      <c r="R149" s="180">
        <f>SUM(R150:R158)</f>
        <v>0</v>
      </c>
      <c r="S149" s="179"/>
      <c r="T149" s="181">
        <f>SUM(T150:T158)</f>
        <v>0</v>
      </c>
      <c r="AR149" s="182" t="s">
        <v>76</v>
      </c>
      <c r="AT149" s="183" t="s">
        <v>70</v>
      </c>
      <c r="AU149" s="183" t="s">
        <v>76</v>
      </c>
      <c r="AY149" s="182" t="s">
        <v>132</v>
      </c>
      <c r="BK149" s="184">
        <f>SUM(BK150:BK158)</f>
        <v>0</v>
      </c>
    </row>
    <row r="150" spans="2:65" s="1" customFormat="1" ht="25.5" customHeight="1">
      <c r="B150" s="41"/>
      <c r="C150" s="187" t="s">
        <v>237</v>
      </c>
      <c r="D150" s="187" t="s">
        <v>136</v>
      </c>
      <c r="E150" s="188" t="s">
        <v>238</v>
      </c>
      <c r="F150" s="189" t="s">
        <v>239</v>
      </c>
      <c r="G150" s="190" t="s">
        <v>240</v>
      </c>
      <c r="H150" s="191">
        <v>4.335</v>
      </c>
      <c r="I150" s="192"/>
      <c r="J150" s="193">
        <f>ROUND(I150*H150,2)</f>
        <v>0</v>
      </c>
      <c r="K150" s="189" t="s">
        <v>140</v>
      </c>
      <c r="L150" s="61"/>
      <c r="M150" s="194" t="s">
        <v>21</v>
      </c>
      <c r="N150" s="195" t="s">
        <v>42</v>
      </c>
      <c r="O150" s="42"/>
      <c r="P150" s="196">
        <f>O150*H150</f>
        <v>0</v>
      </c>
      <c r="Q150" s="196">
        <v>0</v>
      </c>
      <c r="R150" s="196">
        <f>Q150*H150</f>
        <v>0</v>
      </c>
      <c r="S150" s="196">
        <v>0</v>
      </c>
      <c r="T150" s="197">
        <f>S150*H150</f>
        <v>0</v>
      </c>
      <c r="AR150" s="24" t="s">
        <v>141</v>
      </c>
      <c r="AT150" s="24" t="s">
        <v>136</v>
      </c>
      <c r="AU150" s="24" t="s">
        <v>83</v>
      </c>
      <c r="AY150" s="24" t="s">
        <v>132</v>
      </c>
      <c r="BE150" s="198">
        <f>IF(N150="základní",J150,0)</f>
        <v>0</v>
      </c>
      <c r="BF150" s="198">
        <f>IF(N150="snížená",J150,0)</f>
        <v>0</v>
      </c>
      <c r="BG150" s="198">
        <f>IF(N150="zákl. přenesená",J150,0)</f>
        <v>0</v>
      </c>
      <c r="BH150" s="198">
        <f>IF(N150="sníž. přenesená",J150,0)</f>
        <v>0</v>
      </c>
      <c r="BI150" s="198">
        <f>IF(N150="nulová",J150,0)</f>
        <v>0</v>
      </c>
      <c r="BJ150" s="24" t="s">
        <v>76</v>
      </c>
      <c r="BK150" s="198">
        <f>ROUND(I150*H150,2)</f>
        <v>0</v>
      </c>
      <c r="BL150" s="24" t="s">
        <v>141</v>
      </c>
      <c r="BM150" s="24" t="s">
        <v>241</v>
      </c>
    </row>
    <row r="151" spans="2:65" s="1" customFormat="1" ht="121.5">
      <c r="B151" s="41"/>
      <c r="C151" s="63"/>
      <c r="D151" s="199" t="s">
        <v>150</v>
      </c>
      <c r="E151" s="63"/>
      <c r="F151" s="200" t="s">
        <v>242</v>
      </c>
      <c r="G151" s="63"/>
      <c r="H151" s="63"/>
      <c r="I151" s="158"/>
      <c r="J151" s="63"/>
      <c r="K151" s="63"/>
      <c r="L151" s="61"/>
      <c r="M151" s="201"/>
      <c r="N151" s="42"/>
      <c r="O151" s="42"/>
      <c r="P151" s="42"/>
      <c r="Q151" s="42"/>
      <c r="R151" s="42"/>
      <c r="S151" s="42"/>
      <c r="T151" s="78"/>
      <c r="AT151" s="24" t="s">
        <v>150</v>
      </c>
      <c r="AU151" s="24" t="s">
        <v>83</v>
      </c>
    </row>
    <row r="152" spans="2:65" s="1" customFormat="1" ht="25.5" customHeight="1">
      <c r="B152" s="41"/>
      <c r="C152" s="187" t="s">
        <v>243</v>
      </c>
      <c r="D152" s="187" t="s">
        <v>136</v>
      </c>
      <c r="E152" s="188" t="s">
        <v>244</v>
      </c>
      <c r="F152" s="189" t="s">
        <v>245</v>
      </c>
      <c r="G152" s="190" t="s">
        <v>240</v>
      </c>
      <c r="H152" s="191">
        <v>1.097</v>
      </c>
      <c r="I152" s="192"/>
      <c r="J152" s="193">
        <f>ROUND(I152*H152,2)</f>
        <v>0</v>
      </c>
      <c r="K152" s="189" t="s">
        <v>140</v>
      </c>
      <c r="L152" s="61"/>
      <c r="M152" s="194" t="s">
        <v>21</v>
      </c>
      <c r="N152" s="195" t="s">
        <v>42</v>
      </c>
      <c r="O152" s="42"/>
      <c r="P152" s="196">
        <f>O152*H152</f>
        <v>0</v>
      </c>
      <c r="Q152" s="196">
        <v>0</v>
      </c>
      <c r="R152" s="196">
        <f>Q152*H152</f>
        <v>0</v>
      </c>
      <c r="S152" s="196">
        <v>0</v>
      </c>
      <c r="T152" s="197">
        <f>S152*H152</f>
        <v>0</v>
      </c>
      <c r="AR152" s="24" t="s">
        <v>141</v>
      </c>
      <c r="AT152" s="24" t="s">
        <v>136</v>
      </c>
      <c r="AU152" s="24" t="s">
        <v>83</v>
      </c>
      <c r="AY152" s="24" t="s">
        <v>132</v>
      </c>
      <c r="BE152" s="198">
        <f>IF(N152="základní",J152,0)</f>
        <v>0</v>
      </c>
      <c r="BF152" s="198">
        <f>IF(N152="snížená",J152,0)</f>
        <v>0</v>
      </c>
      <c r="BG152" s="198">
        <f>IF(N152="zákl. přenesená",J152,0)</f>
        <v>0</v>
      </c>
      <c r="BH152" s="198">
        <f>IF(N152="sníž. přenesená",J152,0)</f>
        <v>0</v>
      </c>
      <c r="BI152" s="198">
        <f>IF(N152="nulová",J152,0)</f>
        <v>0</v>
      </c>
      <c r="BJ152" s="24" t="s">
        <v>76</v>
      </c>
      <c r="BK152" s="198">
        <f>ROUND(I152*H152,2)</f>
        <v>0</v>
      </c>
      <c r="BL152" s="24" t="s">
        <v>141</v>
      </c>
      <c r="BM152" s="24" t="s">
        <v>246</v>
      </c>
    </row>
    <row r="153" spans="2:65" s="1" customFormat="1" ht="81">
      <c r="B153" s="41"/>
      <c r="C153" s="63"/>
      <c r="D153" s="199" t="s">
        <v>150</v>
      </c>
      <c r="E153" s="63"/>
      <c r="F153" s="200" t="s">
        <v>247</v>
      </c>
      <c r="G153" s="63"/>
      <c r="H153" s="63"/>
      <c r="I153" s="158"/>
      <c r="J153" s="63"/>
      <c r="K153" s="63"/>
      <c r="L153" s="61"/>
      <c r="M153" s="201"/>
      <c r="N153" s="42"/>
      <c r="O153" s="42"/>
      <c r="P153" s="42"/>
      <c r="Q153" s="42"/>
      <c r="R153" s="42"/>
      <c r="S153" s="42"/>
      <c r="T153" s="78"/>
      <c r="AT153" s="24" t="s">
        <v>150</v>
      </c>
      <c r="AU153" s="24" t="s">
        <v>83</v>
      </c>
    </row>
    <row r="154" spans="2:65" s="1" customFormat="1" ht="25.5" customHeight="1">
      <c r="B154" s="41"/>
      <c r="C154" s="187" t="s">
        <v>248</v>
      </c>
      <c r="D154" s="187" t="s">
        <v>136</v>
      </c>
      <c r="E154" s="188" t="s">
        <v>249</v>
      </c>
      <c r="F154" s="189" t="s">
        <v>250</v>
      </c>
      <c r="G154" s="190" t="s">
        <v>240</v>
      </c>
      <c r="H154" s="191">
        <v>4.3879999999999999</v>
      </c>
      <c r="I154" s="192"/>
      <c r="J154" s="193">
        <f>ROUND(I154*H154,2)</f>
        <v>0</v>
      </c>
      <c r="K154" s="189" t="s">
        <v>140</v>
      </c>
      <c r="L154" s="61"/>
      <c r="M154" s="194" t="s">
        <v>21</v>
      </c>
      <c r="N154" s="195" t="s">
        <v>42</v>
      </c>
      <c r="O154" s="42"/>
      <c r="P154" s="196">
        <f>O154*H154</f>
        <v>0</v>
      </c>
      <c r="Q154" s="196">
        <v>0</v>
      </c>
      <c r="R154" s="196">
        <f>Q154*H154</f>
        <v>0</v>
      </c>
      <c r="S154" s="196">
        <v>0</v>
      </c>
      <c r="T154" s="197">
        <f>S154*H154</f>
        <v>0</v>
      </c>
      <c r="AR154" s="24" t="s">
        <v>141</v>
      </c>
      <c r="AT154" s="24" t="s">
        <v>136</v>
      </c>
      <c r="AU154" s="24" t="s">
        <v>83</v>
      </c>
      <c r="AY154" s="24" t="s">
        <v>132</v>
      </c>
      <c r="BE154" s="198">
        <f>IF(N154="základní",J154,0)</f>
        <v>0</v>
      </c>
      <c r="BF154" s="198">
        <f>IF(N154="snížená",J154,0)</f>
        <v>0</v>
      </c>
      <c r="BG154" s="198">
        <f>IF(N154="zákl. přenesená",J154,0)</f>
        <v>0</v>
      </c>
      <c r="BH154" s="198">
        <f>IF(N154="sníž. přenesená",J154,0)</f>
        <v>0</v>
      </c>
      <c r="BI154" s="198">
        <f>IF(N154="nulová",J154,0)</f>
        <v>0</v>
      </c>
      <c r="BJ154" s="24" t="s">
        <v>76</v>
      </c>
      <c r="BK154" s="198">
        <f>ROUND(I154*H154,2)</f>
        <v>0</v>
      </c>
      <c r="BL154" s="24" t="s">
        <v>141</v>
      </c>
      <c r="BM154" s="24" t="s">
        <v>251</v>
      </c>
    </row>
    <row r="155" spans="2:65" s="1" customFormat="1" ht="81">
      <c r="B155" s="41"/>
      <c r="C155" s="63"/>
      <c r="D155" s="199" t="s">
        <v>150</v>
      </c>
      <c r="E155" s="63"/>
      <c r="F155" s="200" t="s">
        <v>247</v>
      </c>
      <c r="G155" s="63"/>
      <c r="H155" s="63"/>
      <c r="I155" s="158"/>
      <c r="J155" s="63"/>
      <c r="K155" s="63"/>
      <c r="L155" s="61"/>
      <c r="M155" s="201"/>
      <c r="N155" s="42"/>
      <c r="O155" s="42"/>
      <c r="P155" s="42"/>
      <c r="Q155" s="42"/>
      <c r="R155" s="42"/>
      <c r="S155" s="42"/>
      <c r="T155" s="78"/>
      <c r="AT155" s="24" t="s">
        <v>150</v>
      </c>
      <c r="AU155" s="24" t="s">
        <v>83</v>
      </c>
    </row>
    <row r="156" spans="2:65" s="12" customFormat="1" ht="13.5">
      <c r="B156" s="212"/>
      <c r="C156" s="213"/>
      <c r="D156" s="199" t="s">
        <v>152</v>
      </c>
      <c r="E156" s="214" t="s">
        <v>21</v>
      </c>
      <c r="F156" s="215" t="s">
        <v>252</v>
      </c>
      <c r="G156" s="213"/>
      <c r="H156" s="216">
        <v>4.3879999999999999</v>
      </c>
      <c r="I156" s="217"/>
      <c r="J156" s="213"/>
      <c r="K156" s="213"/>
      <c r="L156" s="218"/>
      <c r="M156" s="219"/>
      <c r="N156" s="220"/>
      <c r="O156" s="220"/>
      <c r="P156" s="220"/>
      <c r="Q156" s="220"/>
      <c r="R156" s="220"/>
      <c r="S156" s="220"/>
      <c r="T156" s="221"/>
      <c r="AT156" s="222" t="s">
        <v>152</v>
      </c>
      <c r="AU156" s="222" t="s">
        <v>83</v>
      </c>
      <c r="AV156" s="12" t="s">
        <v>83</v>
      </c>
      <c r="AW156" s="12" t="s">
        <v>34</v>
      </c>
      <c r="AX156" s="12" t="s">
        <v>76</v>
      </c>
      <c r="AY156" s="222" t="s">
        <v>132</v>
      </c>
    </row>
    <row r="157" spans="2:65" s="1" customFormat="1" ht="25.5" customHeight="1">
      <c r="B157" s="41"/>
      <c r="C157" s="187" t="s">
        <v>253</v>
      </c>
      <c r="D157" s="187" t="s">
        <v>136</v>
      </c>
      <c r="E157" s="188" t="s">
        <v>254</v>
      </c>
      <c r="F157" s="189" t="s">
        <v>255</v>
      </c>
      <c r="G157" s="190" t="s">
        <v>240</v>
      </c>
      <c r="H157" s="191">
        <v>1.097</v>
      </c>
      <c r="I157" s="192"/>
      <c r="J157" s="193">
        <f>ROUND(I157*H157,2)</f>
        <v>0</v>
      </c>
      <c r="K157" s="189" t="s">
        <v>140</v>
      </c>
      <c r="L157" s="61"/>
      <c r="M157" s="194" t="s">
        <v>21</v>
      </c>
      <c r="N157" s="195" t="s">
        <v>42</v>
      </c>
      <c r="O157" s="42"/>
      <c r="P157" s="196">
        <f>O157*H157</f>
        <v>0</v>
      </c>
      <c r="Q157" s="196">
        <v>0</v>
      </c>
      <c r="R157" s="196">
        <f>Q157*H157</f>
        <v>0</v>
      </c>
      <c r="S157" s="196">
        <v>0</v>
      </c>
      <c r="T157" s="197">
        <f>S157*H157</f>
        <v>0</v>
      </c>
      <c r="AR157" s="24" t="s">
        <v>141</v>
      </c>
      <c r="AT157" s="24" t="s">
        <v>136</v>
      </c>
      <c r="AU157" s="24" t="s">
        <v>83</v>
      </c>
      <c r="AY157" s="24" t="s">
        <v>132</v>
      </c>
      <c r="BE157" s="198">
        <f>IF(N157="základní",J157,0)</f>
        <v>0</v>
      </c>
      <c r="BF157" s="198">
        <f>IF(N157="snížená",J157,0)</f>
        <v>0</v>
      </c>
      <c r="BG157" s="198">
        <f>IF(N157="zákl. přenesená",J157,0)</f>
        <v>0</v>
      </c>
      <c r="BH157" s="198">
        <f>IF(N157="sníž. přenesená",J157,0)</f>
        <v>0</v>
      </c>
      <c r="BI157" s="198">
        <f>IF(N157="nulová",J157,0)</f>
        <v>0</v>
      </c>
      <c r="BJ157" s="24" t="s">
        <v>76</v>
      </c>
      <c r="BK157" s="198">
        <f>ROUND(I157*H157,2)</f>
        <v>0</v>
      </c>
      <c r="BL157" s="24" t="s">
        <v>141</v>
      </c>
      <c r="BM157" s="24" t="s">
        <v>256</v>
      </c>
    </row>
    <row r="158" spans="2:65" s="1" customFormat="1" ht="81">
      <c r="B158" s="41"/>
      <c r="C158" s="63"/>
      <c r="D158" s="199" t="s">
        <v>150</v>
      </c>
      <c r="E158" s="63"/>
      <c r="F158" s="200" t="s">
        <v>257</v>
      </c>
      <c r="G158" s="63"/>
      <c r="H158" s="63"/>
      <c r="I158" s="158"/>
      <c r="J158" s="63"/>
      <c r="K158" s="63"/>
      <c r="L158" s="61"/>
      <c r="M158" s="201"/>
      <c r="N158" s="42"/>
      <c r="O158" s="42"/>
      <c r="P158" s="42"/>
      <c r="Q158" s="42"/>
      <c r="R158" s="42"/>
      <c r="S158" s="42"/>
      <c r="T158" s="78"/>
      <c r="AT158" s="24" t="s">
        <v>150</v>
      </c>
      <c r="AU158" s="24" t="s">
        <v>83</v>
      </c>
    </row>
    <row r="159" spans="2:65" s="10" customFormat="1" ht="29.85" customHeight="1">
      <c r="B159" s="171"/>
      <c r="C159" s="172"/>
      <c r="D159" s="173" t="s">
        <v>70</v>
      </c>
      <c r="E159" s="185" t="s">
        <v>258</v>
      </c>
      <c r="F159" s="185" t="s">
        <v>259</v>
      </c>
      <c r="G159" s="172"/>
      <c r="H159" s="172"/>
      <c r="I159" s="175"/>
      <c r="J159" s="186">
        <f>BK159</f>
        <v>0</v>
      </c>
      <c r="K159" s="172"/>
      <c r="L159" s="177"/>
      <c r="M159" s="178"/>
      <c r="N159" s="179"/>
      <c r="O159" s="179"/>
      <c r="P159" s="180">
        <f>SUM(P160:P161)</f>
        <v>0</v>
      </c>
      <c r="Q159" s="179"/>
      <c r="R159" s="180">
        <f>SUM(R160:R161)</f>
        <v>0</v>
      </c>
      <c r="S159" s="179"/>
      <c r="T159" s="181">
        <f>SUM(T160:T161)</f>
        <v>0</v>
      </c>
      <c r="AR159" s="182" t="s">
        <v>76</v>
      </c>
      <c r="AT159" s="183" t="s">
        <v>70</v>
      </c>
      <c r="AU159" s="183" t="s">
        <v>76</v>
      </c>
      <c r="AY159" s="182" t="s">
        <v>132</v>
      </c>
      <c r="BK159" s="184">
        <f>SUM(BK160:BK161)</f>
        <v>0</v>
      </c>
    </row>
    <row r="160" spans="2:65" s="1" customFormat="1" ht="38.25" customHeight="1">
      <c r="B160" s="41"/>
      <c r="C160" s="187" t="s">
        <v>260</v>
      </c>
      <c r="D160" s="187" t="s">
        <v>136</v>
      </c>
      <c r="E160" s="188" t="s">
        <v>261</v>
      </c>
      <c r="F160" s="189" t="s">
        <v>262</v>
      </c>
      <c r="G160" s="190" t="s">
        <v>240</v>
      </c>
      <c r="H160" s="191">
        <v>5.0140000000000002</v>
      </c>
      <c r="I160" s="192"/>
      <c r="J160" s="193">
        <f>ROUND(I160*H160,2)</f>
        <v>0</v>
      </c>
      <c r="K160" s="189" t="s">
        <v>140</v>
      </c>
      <c r="L160" s="61"/>
      <c r="M160" s="194" t="s">
        <v>21</v>
      </c>
      <c r="N160" s="195" t="s">
        <v>42</v>
      </c>
      <c r="O160" s="42"/>
      <c r="P160" s="196">
        <f>O160*H160</f>
        <v>0</v>
      </c>
      <c r="Q160" s="196">
        <v>0</v>
      </c>
      <c r="R160" s="196">
        <f>Q160*H160</f>
        <v>0</v>
      </c>
      <c r="S160" s="196">
        <v>0</v>
      </c>
      <c r="T160" s="197">
        <f>S160*H160</f>
        <v>0</v>
      </c>
      <c r="AR160" s="24" t="s">
        <v>141</v>
      </c>
      <c r="AT160" s="24" t="s">
        <v>136</v>
      </c>
      <c r="AU160" s="24" t="s">
        <v>83</v>
      </c>
      <c r="AY160" s="24" t="s">
        <v>132</v>
      </c>
      <c r="BE160" s="198">
        <f>IF(N160="základní",J160,0)</f>
        <v>0</v>
      </c>
      <c r="BF160" s="198">
        <f>IF(N160="snížená",J160,0)</f>
        <v>0</v>
      </c>
      <c r="BG160" s="198">
        <f>IF(N160="zákl. přenesená",J160,0)</f>
        <v>0</v>
      </c>
      <c r="BH160" s="198">
        <f>IF(N160="sníž. přenesená",J160,0)</f>
        <v>0</v>
      </c>
      <c r="BI160" s="198">
        <f>IF(N160="nulová",J160,0)</f>
        <v>0</v>
      </c>
      <c r="BJ160" s="24" t="s">
        <v>76</v>
      </c>
      <c r="BK160" s="198">
        <f>ROUND(I160*H160,2)</f>
        <v>0</v>
      </c>
      <c r="BL160" s="24" t="s">
        <v>141</v>
      </c>
      <c r="BM160" s="24" t="s">
        <v>263</v>
      </c>
    </row>
    <row r="161" spans="2:65" s="1" customFormat="1" ht="81">
      <c r="B161" s="41"/>
      <c r="C161" s="63"/>
      <c r="D161" s="199" t="s">
        <v>150</v>
      </c>
      <c r="E161" s="63"/>
      <c r="F161" s="200" t="s">
        <v>264</v>
      </c>
      <c r="G161" s="63"/>
      <c r="H161" s="63"/>
      <c r="I161" s="158"/>
      <c r="J161" s="63"/>
      <c r="K161" s="63"/>
      <c r="L161" s="61"/>
      <c r="M161" s="201"/>
      <c r="N161" s="42"/>
      <c r="O161" s="42"/>
      <c r="P161" s="42"/>
      <c r="Q161" s="42"/>
      <c r="R161" s="42"/>
      <c r="S161" s="42"/>
      <c r="T161" s="78"/>
      <c r="AT161" s="24" t="s">
        <v>150</v>
      </c>
      <c r="AU161" s="24" t="s">
        <v>83</v>
      </c>
    </row>
    <row r="162" spans="2:65" s="10" customFormat="1" ht="37.35" customHeight="1">
      <c r="B162" s="171"/>
      <c r="C162" s="172"/>
      <c r="D162" s="173" t="s">
        <v>70</v>
      </c>
      <c r="E162" s="174" t="s">
        <v>265</v>
      </c>
      <c r="F162" s="174" t="s">
        <v>266</v>
      </c>
      <c r="G162" s="172"/>
      <c r="H162" s="172"/>
      <c r="I162" s="175"/>
      <c r="J162" s="176">
        <f>BK162</f>
        <v>0</v>
      </c>
      <c r="K162" s="172"/>
      <c r="L162" s="177"/>
      <c r="M162" s="178"/>
      <c r="N162" s="179"/>
      <c r="O162" s="179"/>
      <c r="P162" s="180">
        <f>P163+P178+P180+P198+P201+P209+P228+P251+P259+P261+P266+P280+P296</f>
        <v>0</v>
      </c>
      <c r="Q162" s="179"/>
      <c r="R162" s="180">
        <f>R163+R178+R180+R198+R201+R209+R228+R251+R259+R261+R266+R280+R296</f>
        <v>14.388246840000001</v>
      </c>
      <c r="S162" s="179"/>
      <c r="T162" s="181">
        <f>T163+T178+T180+T198+T201+T209+T228+T251+T259+T261+T266+T280+T296</f>
        <v>0</v>
      </c>
      <c r="AR162" s="182" t="s">
        <v>83</v>
      </c>
      <c r="AT162" s="183" t="s">
        <v>70</v>
      </c>
      <c r="AU162" s="183" t="s">
        <v>71</v>
      </c>
      <c r="AY162" s="182" t="s">
        <v>132</v>
      </c>
      <c r="BK162" s="184">
        <f>BK163+BK178+BK180+BK198+BK201+BK209+BK228+BK251+BK259+BK261+BK266+BK280+BK296</f>
        <v>0</v>
      </c>
    </row>
    <row r="163" spans="2:65" s="10" customFormat="1" ht="19.899999999999999" customHeight="1">
      <c r="B163" s="171"/>
      <c r="C163" s="172"/>
      <c r="D163" s="173" t="s">
        <v>70</v>
      </c>
      <c r="E163" s="185" t="s">
        <v>267</v>
      </c>
      <c r="F163" s="185" t="s">
        <v>268</v>
      </c>
      <c r="G163" s="172"/>
      <c r="H163" s="172"/>
      <c r="I163" s="175"/>
      <c r="J163" s="186">
        <f>BK163</f>
        <v>0</v>
      </c>
      <c r="K163" s="172"/>
      <c r="L163" s="177"/>
      <c r="M163" s="178"/>
      <c r="N163" s="179"/>
      <c r="O163" s="179"/>
      <c r="P163" s="180">
        <f>SUM(P164:P177)</f>
        <v>0</v>
      </c>
      <c r="Q163" s="179"/>
      <c r="R163" s="180">
        <f>SUM(R164:R177)</f>
        <v>0.25229000000000001</v>
      </c>
      <c r="S163" s="179"/>
      <c r="T163" s="181">
        <f>SUM(T164:T177)</f>
        <v>0</v>
      </c>
      <c r="AR163" s="182" t="s">
        <v>83</v>
      </c>
      <c r="AT163" s="183" t="s">
        <v>70</v>
      </c>
      <c r="AU163" s="183" t="s">
        <v>76</v>
      </c>
      <c r="AY163" s="182" t="s">
        <v>132</v>
      </c>
      <c r="BK163" s="184">
        <f>SUM(BK164:BK177)</f>
        <v>0</v>
      </c>
    </row>
    <row r="164" spans="2:65" s="1" customFormat="1" ht="51" customHeight="1">
      <c r="B164" s="41"/>
      <c r="C164" s="187" t="s">
        <v>269</v>
      </c>
      <c r="D164" s="187" t="s">
        <v>136</v>
      </c>
      <c r="E164" s="188" t="s">
        <v>270</v>
      </c>
      <c r="F164" s="189" t="s">
        <v>271</v>
      </c>
      <c r="G164" s="190" t="s">
        <v>272</v>
      </c>
      <c r="H164" s="191">
        <v>62</v>
      </c>
      <c r="I164" s="192"/>
      <c r="J164" s="193">
        <f>ROUND(I164*H164,2)</f>
        <v>0</v>
      </c>
      <c r="K164" s="189" t="s">
        <v>140</v>
      </c>
      <c r="L164" s="61"/>
      <c r="M164" s="194" t="s">
        <v>21</v>
      </c>
      <c r="N164" s="195" t="s">
        <v>42</v>
      </c>
      <c r="O164" s="42"/>
      <c r="P164" s="196">
        <f>O164*H164</f>
        <v>0</v>
      </c>
      <c r="Q164" s="196">
        <v>1.9000000000000001E-4</v>
      </c>
      <c r="R164" s="196">
        <f>Q164*H164</f>
        <v>1.1780000000000001E-2</v>
      </c>
      <c r="S164" s="196">
        <v>0</v>
      </c>
      <c r="T164" s="197">
        <f>S164*H164</f>
        <v>0</v>
      </c>
      <c r="AR164" s="24" t="s">
        <v>164</v>
      </c>
      <c r="AT164" s="24" t="s">
        <v>136</v>
      </c>
      <c r="AU164" s="24" t="s">
        <v>83</v>
      </c>
      <c r="AY164" s="24" t="s">
        <v>132</v>
      </c>
      <c r="BE164" s="198">
        <f>IF(N164="základní",J164,0)</f>
        <v>0</v>
      </c>
      <c r="BF164" s="198">
        <f>IF(N164="snížená",J164,0)</f>
        <v>0</v>
      </c>
      <c r="BG164" s="198">
        <f>IF(N164="zákl. přenesená",J164,0)</f>
        <v>0</v>
      </c>
      <c r="BH164" s="198">
        <f>IF(N164="sníž. přenesená",J164,0)</f>
        <v>0</v>
      </c>
      <c r="BI164" s="198">
        <f>IF(N164="nulová",J164,0)</f>
        <v>0</v>
      </c>
      <c r="BJ164" s="24" t="s">
        <v>76</v>
      </c>
      <c r="BK164" s="198">
        <f>ROUND(I164*H164,2)</f>
        <v>0</v>
      </c>
      <c r="BL164" s="24" t="s">
        <v>164</v>
      </c>
      <c r="BM164" s="24" t="s">
        <v>273</v>
      </c>
    </row>
    <row r="165" spans="2:65" s="1" customFormat="1" ht="94.5">
      <c r="B165" s="41"/>
      <c r="C165" s="63"/>
      <c r="D165" s="199" t="s">
        <v>150</v>
      </c>
      <c r="E165" s="63"/>
      <c r="F165" s="200" t="s">
        <v>274</v>
      </c>
      <c r="G165" s="63"/>
      <c r="H165" s="63"/>
      <c r="I165" s="158"/>
      <c r="J165" s="63"/>
      <c r="K165" s="63"/>
      <c r="L165" s="61"/>
      <c r="M165" s="201"/>
      <c r="N165" s="42"/>
      <c r="O165" s="42"/>
      <c r="P165" s="42"/>
      <c r="Q165" s="42"/>
      <c r="R165" s="42"/>
      <c r="S165" s="42"/>
      <c r="T165" s="78"/>
      <c r="AT165" s="24" t="s">
        <v>150</v>
      </c>
      <c r="AU165" s="24" t="s">
        <v>83</v>
      </c>
    </row>
    <row r="166" spans="2:65" s="1" customFormat="1" ht="16.5" customHeight="1">
      <c r="B166" s="41"/>
      <c r="C166" s="245" t="s">
        <v>9</v>
      </c>
      <c r="D166" s="245" t="s">
        <v>275</v>
      </c>
      <c r="E166" s="246" t="s">
        <v>276</v>
      </c>
      <c r="F166" s="247" t="s">
        <v>277</v>
      </c>
      <c r="G166" s="248" t="s">
        <v>272</v>
      </c>
      <c r="H166" s="249">
        <v>18</v>
      </c>
      <c r="I166" s="250"/>
      <c r="J166" s="251">
        <f>ROUND(I166*H166,2)</f>
        <v>0</v>
      </c>
      <c r="K166" s="247" t="s">
        <v>140</v>
      </c>
      <c r="L166" s="252"/>
      <c r="M166" s="253" t="s">
        <v>21</v>
      </c>
      <c r="N166" s="254" t="s">
        <v>42</v>
      </c>
      <c r="O166" s="42"/>
      <c r="P166" s="196">
        <f>O166*H166</f>
        <v>0</v>
      </c>
      <c r="Q166" s="196">
        <v>9.0000000000000006E-5</v>
      </c>
      <c r="R166" s="196">
        <f>Q166*H166</f>
        <v>1.6200000000000001E-3</v>
      </c>
      <c r="S166" s="196">
        <v>0</v>
      </c>
      <c r="T166" s="197">
        <f>S166*H166</f>
        <v>0</v>
      </c>
      <c r="AR166" s="24" t="s">
        <v>278</v>
      </c>
      <c r="AT166" s="24" t="s">
        <v>275</v>
      </c>
      <c r="AU166" s="24" t="s">
        <v>83</v>
      </c>
      <c r="AY166" s="24" t="s">
        <v>132</v>
      </c>
      <c r="BE166" s="198">
        <f>IF(N166="základní",J166,0)</f>
        <v>0</v>
      </c>
      <c r="BF166" s="198">
        <f>IF(N166="snížená",J166,0)</f>
        <v>0</v>
      </c>
      <c r="BG166" s="198">
        <f>IF(N166="zákl. přenesená",J166,0)</f>
        <v>0</v>
      </c>
      <c r="BH166" s="198">
        <f>IF(N166="sníž. přenesená",J166,0)</f>
        <v>0</v>
      </c>
      <c r="BI166" s="198">
        <f>IF(N166="nulová",J166,0)</f>
        <v>0</v>
      </c>
      <c r="BJ166" s="24" t="s">
        <v>76</v>
      </c>
      <c r="BK166" s="198">
        <f>ROUND(I166*H166,2)</f>
        <v>0</v>
      </c>
      <c r="BL166" s="24" t="s">
        <v>164</v>
      </c>
      <c r="BM166" s="24" t="s">
        <v>279</v>
      </c>
    </row>
    <row r="167" spans="2:65" s="1" customFormat="1" ht="25.5" customHeight="1">
      <c r="B167" s="41"/>
      <c r="C167" s="245" t="s">
        <v>280</v>
      </c>
      <c r="D167" s="245" t="s">
        <v>275</v>
      </c>
      <c r="E167" s="246" t="s">
        <v>281</v>
      </c>
      <c r="F167" s="247" t="s">
        <v>282</v>
      </c>
      <c r="G167" s="248" t="s">
        <v>272</v>
      </c>
      <c r="H167" s="249">
        <v>24</v>
      </c>
      <c r="I167" s="250"/>
      <c r="J167" s="251">
        <f>ROUND(I167*H167,2)</f>
        <v>0</v>
      </c>
      <c r="K167" s="247" t="s">
        <v>140</v>
      </c>
      <c r="L167" s="252"/>
      <c r="M167" s="253" t="s">
        <v>21</v>
      </c>
      <c r="N167" s="254" t="s">
        <v>42</v>
      </c>
      <c r="O167" s="42"/>
      <c r="P167" s="196">
        <f>O167*H167</f>
        <v>0</v>
      </c>
      <c r="Q167" s="196">
        <v>7.2000000000000005E-4</v>
      </c>
      <c r="R167" s="196">
        <f>Q167*H167</f>
        <v>1.728E-2</v>
      </c>
      <c r="S167" s="196">
        <v>0</v>
      </c>
      <c r="T167" s="197">
        <f>S167*H167</f>
        <v>0</v>
      </c>
      <c r="AR167" s="24" t="s">
        <v>278</v>
      </c>
      <c r="AT167" s="24" t="s">
        <v>275</v>
      </c>
      <c r="AU167" s="24" t="s">
        <v>83</v>
      </c>
      <c r="AY167" s="24" t="s">
        <v>132</v>
      </c>
      <c r="BE167" s="198">
        <f>IF(N167="základní",J167,0)</f>
        <v>0</v>
      </c>
      <c r="BF167" s="198">
        <f>IF(N167="snížená",J167,0)</f>
        <v>0</v>
      </c>
      <c r="BG167" s="198">
        <f>IF(N167="zákl. přenesená",J167,0)</f>
        <v>0</v>
      </c>
      <c r="BH167" s="198">
        <f>IF(N167="sníž. přenesená",J167,0)</f>
        <v>0</v>
      </c>
      <c r="BI167" s="198">
        <f>IF(N167="nulová",J167,0)</f>
        <v>0</v>
      </c>
      <c r="BJ167" s="24" t="s">
        <v>76</v>
      </c>
      <c r="BK167" s="198">
        <f>ROUND(I167*H167,2)</f>
        <v>0</v>
      </c>
      <c r="BL167" s="24" t="s">
        <v>164</v>
      </c>
      <c r="BM167" s="24" t="s">
        <v>283</v>
      </c>
    </row>
    <row r="168" spans="2:65" s="1" customFormat="1" ht="25.5" customHeight="1">
      <c r="B168" s="41"/>
      <c r="C168" s="245" t="s">
        <v>284</v>
      </c>
      <c r="D168" s="245" t="s">
        <v>275</v>
      </c>
      <c r="E168" s="246" t="s">
        <v>285</v>
      </c>
      <c r="F168" s="247" t="s">
        <v>286</v>
      </c>
      <c r="G168" s="248" t="s">
        <v>272</v>
      </c>
      <c r="H168" s="249">
        <v>38</v>
      </c>
      <c r="I168" s="250"/>
      <c r="J168" s="251">
        <f>ROUND(I168*H168,2)</f>
        <v>0</v>
      </c>
      <c r="K168" s="247" t="s">
        <v>140</v>
      </c>
      <c r="L168" s="252"/>
      <c r="M168" s="253" t="s">
        <v>21</v>
      </c>
      <c r="N168" s="254" t="s">
        <v>42</v>
      </c>
      <c r="O168" s="42"/>
      <c r="P168" s="196">
        <f>O168*H168</f>
        <v>0</v>
      </c>
      <c r="Q168" s="196">
        <v>1.08E-3</v>
      </c>
      <c r="R168" s="196">
        <f>Q168*H168</f>
        <v>4.104E-2</v>
      </c>
      <c r="S168" s="196">
        <v>0</v>
      </c>
      <c r="T168" s="197">
        <f>S168*H168</f>
        <v>0</v>
      </c>
      <c r="AR168" s="24" t="s">
        <v>278</v>
      </c>
      <c r="AT168" s="24" t="s">
        <v>275</v>
      </c>
      <c r="AU168" s="24" t="s">
        <v>83</v>
      </c>
      <c r="AY168" s="24" t="s">
        <v>132</v>
      </c>
      <c r="BE168" s="198">
        <f>IF(N168="základní",J168,0)</f>
        <v>0</v>
      </c>
      <c r="BF168" s="198">
        <f>IF(N168="snížená",J168,0)</f>
        <v>0</v>
      </c>
      <c r="BG168" s="198">
        <f>IF(N168="zákl. přenesená",J168,0)</f>
        <v>0</v>
      </c>
      <c r="BH168" s="198">
        <f>IF(N168="sníž. přenesená",J168,0)</f>
        <v>0</v>
      </c>
      <c r="BI168" s="198">
        <f>IF(N168="nulová",J168,0)</f>
        <v>0</v>
      </c>
      <c r="BJ168" s="24" t="s">
        <v>76</v>
      </c>
      <c r="BK168" s="198">
        <f>ROUND(I168*H168,2)</f>
        <v>0</v>
      </c>
      <c r="BL168" s="24" t="s">
        <v>164</v>
      </c>
      <c r="BM168" s="24" t="s">
        <v>287</v>
      </c>
    </row>
    <row r="169" spans="2:65" s="1" customFormat="1" ht="51" customHeight="1">
      <c r="B169" s="41"/>
      <c r="C169" s="187" t="s">
        <v>288</v>
      </c>
      <c r="D169" s="187" t="s">
        <v>136</v>
      </c>
      <c r="E169" s="188" t="s">
        <v>289</v>
      </c>
      <c r="F169" s="189" t="s">
        <v>290</v>
      </c>
      <c r="G169" s="190" t="s">
        <v>272</v>
      </c>
      <c r="H169" s="191">
        <v>126</v>
      </c>
      <c r="I169" s="192"/>
      <c r="J169" s="193">
        <f>ROUND(I169*H169,2)</f>
        <v>0</v>
      </c>
      <c r="K169" s="189" t="s">
        <v>140</v>
      </c>
      <c r="L169" s="61"/>
      <c r="M169" s="194" t="s">
        <v>21</v>
      </c>
      <c r="N169" s="195" t="s">
        <v>42</v>
      </c>
      <c r="O169" s="42"/>
      <c r="P169" s="196">
        <f>O169*H169</f>
        <v>0</v>
      </c>
      <c r="Q169" s="196">
        <v>2.7E-4</v>
      </c>
      <c r="R169" s="196">
        <f>Q169*H169</f>
        <v>3.4020000000000002E-2</v>
      </c>
      <c r="S169" s="196">
        <v>0</v>
      </c>
      <c r="T169" s="197">
        <f>S169*H169</f>
        <v>0</v>
      </c>
      <c r="AR169" s="24" t="s">
        <v>164</v>
      </c>
      <c r="AT169" s="24" t="s">
        <v>136</v>
      </c>
      <c r="AU169" s="24" t="s">
        <v>83</v>
      </c>
      <c r="AY169" s="24" t="s">
        <v>132</v>
      </c>
      <c r="BE169" s="198">
        <f>IF(N169="základní",J169,0)</f>
        <v>0</v>
      </c>
      <c r="BF169" s="198">
        <f>IF(N169="snížená",J169,0)</f>
        <v>0</v>
      </c>
      <c r="BG169" s="198">
        <f>IF(N169="zákl. přenesená",J169,0)</f>
        <v>0</v>
      </c>
      <c r="BH169" s="198">
        <f>IF(N169="sníž. přenesená",J169,0)</f>
        <v>0</v>
      </c>
      <c r="BI169" s="198">
        <f>IF(N169="nulová",J169,0)</f>
        <v>0</v>
      </c>
      <c r="BJ169" s="24" t="s">
        <v>76</v>
      </c>
      <c r="BK169" s="198">
        <f>ROUND(I169*H169,2)</f>
        <v>0</v>
      </c>
      <c r="BL169" s="24" t="s">
        <v>164</v>
      </c>
      <c r="BM169" s="24" t="s">
        <v>291</v>
      </c>
    </row>
    <row r="170" spans="2:65" s="1" customFormat="1" ht="94.5">
      <c r="B170" s="41"/>
      <c r="C170" s="63"/>
      <c r="D170" s="199" t="s">
        <v>150</v>
      </c>
      <c r="E170" s="63"/>
      <c r="F170" s="200" t="s">
        <v>274</v>
      </c>
      <c r="G170" s="63"/>
      <c r="H170" s="63"/>
      <c r="I170" s="158"/>
      <c r="J170" s="63"/>
      <c r="K170" s="63"/>
      <c r="L170" s="61"/>
      <c r="M170" s="201"/>
      <c r="N170" s="42"/>
      <c r="O170" s="42"/>
      <c r="P170" s="42"/>
      <c r="Q170" s="42"/>
      <c r="R170" s="42"/>
      <c r="S170" s="42"/>
      <c r="T170" s="78"/>
      <c r="AT170" s="24" t="s">
        <v>150</v>
      </c>
      <c r="AU170" s="24" t="s">
        <v>83</v>
      </c>
    </row>
    <row r="171" spans="2:65" s="1" customFormat="1" ht="25.5" customHeight="1">
      <c r="B171" s="41"/>
      <c r="C171" s="245" t="s">
        <v>292</v>
      </c>
      <c r="D171" s="245" t="s">
        <v>275</v>
      </c>
      <c r="E171" s="246" t="s">
        <v>293</v>
      </c>
      <c r="F171" s="247" t="s">
        <v>294</v>
      </c>
      <c r="G171" s="248" t="s">
        <v>272</v>
      </c>
      <c r="H171" s="249">
        <v>65</v>
      </c>
      <c r="I171" s="250"/>
      <c r="J171" s="251">
        <f t="shared" ref="J171:J176" si="0">ROUND(I171*H171,2)</f>
        <v>0</v>
      </c>
      <c r="K171" s="247" t="s">
        <v>140</v>
      </c>
      <c r="L171" s="252"/>
      <c r="M171" s="253" t="s">
        <v>21</v>
      </c>
      <c r="N171" s="254" t="s">
        <v>42</v>
      </c>
      <c r="O171" s="42"/>
      <c r="P171" s="196">
        <f t="shared" ref="P171:P176" si="1">O171*H171</f>
        <v>0</v>
      </c>
      <c r="Q171" s="196">
        <v>1.1299999999999999E-3</v>
      </c>
      <c r="R171" s="196">
        <f t="shared" ref="R171:R176" si="2">Q171*H171</f>
        <v>7.3450000000000001E-2</v>
      </c>
      <c r="S171" s="196">
        <v>0</v>
      </c>
      <c r="T171" s="197">
        <f t="shared" ref="T171:T176" si="3">S171*H171</f>
        <v>0</v>
      </c>
      <c r="AR171" s="24" t="s">
        <v>278</v>
      </c>
      <c r="AT171" s="24" t="s">
        <v>275</v>
      </c>
      <c r="AU171" s="24" t="s">
        <v>83</v>
      </c>
      <c r="AY171" s="24" t="s">
        <v>132</v>
      </c>
      <c r="BE171" s="198">
        <f t="shared" ref="BE171:BE176" si="4">IF(N171="základní",J171,0)</f>
        <v>0</v>
      </c>
      <c r="BF171" s="198">
        <f t="shared" ref="BF171:BF176" si="5">IF(N171="snížená",J171,0)</f>
        <v>0</v>
      </c>
      <c r="BG171" s="198">
        <f t="shared" ref="BG171:BG176" si="6">IF(N171="zákl. přenesená",J171,0)</f>
        <v>0</v>
      </c>
      <c r="BH171" s="198">
        <f t="shared" ref="BH171:BH176" si="7">IF(N171="sníž. přenesená",J171,0)</f>
        <v>0</v>
      </c>
      <c r="BI171" s="198">
        <f t="shared" ref="BI171:BI176" si="8">IF(N171="nulová",J171,0)</f>
        <v>0</v>
      </c>
      <c r="BJ171" s="24" t="s">
        <v>76</v>
      </c>
      <c r="BK171" s="198">
        <f t="shared" ref="BK171:BK176" si="9">ROUND(I171*H171,2)</f>
        <v>0</v>
      </c>
      <c r="BL171" s="24" t="s">
        <v>164</v>
      </c>
      <c r="BM171" s="24" t="s">
        <v>295</v>
      </c>
    </row>
    <row r="172" spans="2:65" s="1" customFormat="1" ht="25.5" customHeight="1">
      <c r="B172" s="41"/>
      <c r="C172" s="245" t="s">
        <v>296</v>
      </c>
      <c r="D172" s="245" t="s">
        <v>275</v>
      </c>
      <c r="E172" s="246" t="s">
        <v>297</v>
      </c>
      <c r="F172" s="247" t="s">
        <v>298</v>
      </c>
      <c r="G172" s="248" t="s">
        <v>272</v>
      </c>
      <c r="H172" s="249">
        <v>8</v>
      </c>
      <c r="I172" s="250"/>
      <c r="J172" s="251">
        <f t="shared" si="0"/>
        <v>0</v>
      </c>
      <c r="K172" s="247" t="s">
        <v>140</v>
      </c>
      <c r="L172" s="252"/>
      <c r="M172" s="253" t="s">
        <v>21</v>
      </c>
      <c r="N172" s="254" t="s">
        <v>42</v>
      </c>
      <c r="O172" s="42"/>
      <c r="P172" s="196">
        <f t="shared" si="1"/>
        <v>0</v>
      </c>
      <c r="Q172" s="196">
        <v>1.0200000000000001E-3</v>
      </c>
      <c r="R172" s="196">
        <f t="shared" si="2"/>
        <v>8.1600000000000006E-3</v>
      </c>
      <c r="S172" s="196">
        <v>0</v>
      </c>
      <c r="T172" s="197">
        <f t="shared" si="3"/>
        <v>0</v>
      </c>
      <c r="AR172" s="24" t="s">
        <v>278</v>
      </c>
      <c r="AT172" s="24" t="s">
        <v>275</v>
      </c>
      <c r="AU172" s="24" t="s">
        <v>83</v>
      </c>
      <c r="AY172" s="24" t="s">
        <v>132</v>
      </c>
      <c r="BE172" s="198">
        <f t="shared" si="4"/>
        <v>0</v>
      </c>
      <c r="BF172" s="198">
        <f t="shared" si="5"/>
        <v>0</v>
      </c>
      <c r="BG172" s="198">
        <f t="shared" si="6"/>
        <v>0</v>
      </c>
      <c r="BH172" s="198">
        <f t="shared" si="7"/>
        <v>0</v>
      </c>
      <c r="BI172" s="198">
        <f t="shared" si="8"/>
        <v>0</v>
      </c>
      <c r="BJ172" s="24" t="s">
        <v>76</v>
      </c>
      <c r="BK172" s="198">
        <f t="shared" si="9"/>
        <v>0</v>
      </c>
      <c r="BL172" s="24" t="s">
        <v>164</v>
      </c>
      <c r="BM172" s="24" t="s">
        <v>299</v>
      </c>
    </row>
    <row r="173" spans="2:65" s="1" customFormat="1" ht="25.5" customHeight="1">
      <c r="B173" s="41"/>
      <c r="C173" s="245" t="s">
        <v>278</v>
      </c>
      <c r="D173" s="245" t="s">
        <v>275</v>
      </c>
      <c r="E173" s="246" t="s">
        <v>300</v>
      </c>
      <c r="F173" s="247" t="s">
        <v>301</v>
      </c>
      <c r="G173" s="248" t="s">
        <v>272</v>
      </c>
      <c r="H173" s="249">
        <v>44</v>
      </c>
      <c r="I173" s="250"/>
      <c r="J173" s="251">
        <f t="shared" si="0"/>
        <v>0</v>
      </c>
      <c r="K173" s="247" t="s">
        <v>140</v>
      </c>
      <c r="L173" s="252"/>
      <c r="M173" s="253" t="s">
        <v>21</v>
      </c>
      <c r="N173" s="254" t="s">
        <v>42</v>
      </c>
      <c r="O173" s="42"/>
      <c r="P173" s="196">
        <f t="shared" si="1"/>
        <v>0</v>
      </c>
      <c r="Q173" s="196">
        <v>1.2099999999999999E-3</v>
      </c>
      <c r="R173" s="196">
        <f t="shared" si="2"/>
        <v>5.3239999999999996E-2</v>
      </c>
      <c r="S173" s="196">
        <v>0</v>
      </c>
      <c r="T173" s="197">
        <f t="shared" si="3"/>
        <v>0</v>
      </c>
      <c r="AR173" s="24" t="s">
        <v>278</v>
      </c>
      <c r="AT173" s="24" t="s">
        <v>275</v>
      </c>
      <c r="AU173" s="24" t="s">
        <v>83</v>
      </c>
      <c r="AY173" s="24" t="s">
        <v>132</v>
      </c>
      <c r="BE173" s="198">
        <f t="shared" si="4"/>
        <v>0</v>
      </c>
      <c r="BF173" s="198">
        <f t="shared" si="5"/>
        <v>0</v>
      </c>
      <c r="BG173" s="198">
        <f t="shared" si="6"/>
        <v>0</v>
      </c>
      <c r="BH173" s="198">
        <f t="shared" si="7"/>
        <v>0</v>
      </c>
      <c r="BI173" s="198">
        <f t="shared" si="8"/>
        <v>0</v>
      </c>
      <c r="BJ173" s="24" t="s">
        <v>76</v>
      </c>
      <c r="BK173" s="198">
        <f t="shared" si="9"/>
        <v>0</v>
      </c>
      <c r="BL173" s="24" t="s">
        <v>164</v>
      </c>
      <c r="BM173" s="24" t="s">
        <v>302</v>
      </c>
    </row>
    <row r="174" spans="2:65" s="1" customFormat="1" ht="25.5" customHeight="1">
      <c r="B174" s="41"/>
      <c r="C174" s="245" t="s">
        <v>303</v>
      </c>
      <c r="D174" s="245" t="s">
        <v>275</v>
      </c>
      <c r="E174" s="246" t="s">
        <v>304</v>
      </c>
      <c r="F174" s="247" t="s">
        <v>305</v>
      </c>
      <c r="G174" s="248" t="s">
        <v>272</v>
      </c>
      <c r="H174" s="249">
        <v>9</v>
      </c>
      <c r="I174" s="250"/>
      <c r="J174" s="251">
        <f t="shared" si="0"/>
        <v>0</v>
      </c>
      <c r="K174" s="247" t="s">
        <v>21</v>
      </c>
      <c r="L174" s="252"/>
      <c r="M174" s="253" t="s">
        <v>21</v>
      </c>
      <c r="N174" s="254" t="s">
        <v>42</v>
      </c>
      <c r="O174" s="42"/>
      <c r="P174" s="196">
        <f t="shared" si="1"/>
        <v>0</v>
      </c>
      <c r="Q174" s="196">
        <v>1.0200000000000001E-3</v>
      </c>
      <c r="R174" s="196">
        <f t="shared" si="2"/>
        <v>9.1800000000000007E-3</v>
      </c>
      <c r="S174" s="196">
        <v>0</v>
      </c>
      <c r="T174" s="197">
        <f t="shared" si="3"/>
        <v>0</v>
      </c>
      <c r="AR174" s="24" t="s">
        <v>278</v>
      </c>
      <c r="AT174" s="24" t="s">
        <v>275</v>
      </c>
      <c r="AU174" s="24" t="s">
        <v>83</v>
      </c>
      <c r="AY174" s="24" t="s">
        <v>132</v>
      </c>
      <c r="BE174" s="198">
        <f t="shared" si="4"/>
        <v>0</v>
      </c>
      <c r="BF174" s="198">
        <f t="shared" si="5"/>
        <v>0</v>
      </c>
      <c r="BG174" s="198">
        <f t="shared" si="6"/>
        <v>0</v>
      </c>
      <c r="BH174" s="198">
        <f t="shared" si="7"/>
        <v>0</v>
      </c>
      <c r="BI174" s="198">
        <f t="shared" si="8"/>
        <v>0</v>
      </c>
      <c r="BJ174" s="24" t="s">
        <v>76</v>
      </c>
      <c r="BK174" s="198">
        <f t="shared" si="9"/>
        <v>0</v>
      </c>
      <c r="BL174" s="24" t="s">
        <v>164</v>
      </c>
      <c r="BM174" s="24" t="s">
        <v>306</v>
      </c>
    </row>
    <row r="175" spans="2:65" s="1" customFormat="1" ht="16.5" customHeight="1">
      <c r="B175" s="41"/>
      <c r="C175" s="245" t="s">
        <v>307</v>
      </c>
      <c r="D175" s="245" t="s">
        <v>275</v>
      </c>
      <c r="E175" s="246" t="s">
        <v>276</v>
      </c>
      <c r="F175" s="247" t="s">
        <v>277</v>
      </c>
      <c r="G175" s="248" t="s">
        <v>272</v>
      </c>
      <c r="H175" s="249">
        <v>28</v>
      </c>
      <c r="I175" s="250"/>
      <c r="J175" s="251">
        <f t="shared" si="0"/>
        <v>0</v>
      </c>
      <c r="K175" s="247" t="s">
        <v>140</v>
      </c>
      <c r="L175" s="252"/>
      <c r="M175" s="253" t="s">
        <v>21</v>
      </c>
      <c r="N175" s="254" t="s">
        <v>42</v>
      </c>
      <c r="O175" s="42"/>
      <c r="P175" s="196">
        <f t="shared" si="1"/>
        <v>0</v>
      </c>
      <c r="Q175" s="196">
        <v>9.0000000000000006E-5</v>
      </c>
      <c r="R175" s="196">
        <f t="shared" si="2"/>
        <v>2.5200000000000001E-3</v>
      </c>
      <c r="S175" s="196">
        <v>0</v>
      </c>
      <c r="T175" s="197">
        <f t="shared" si="3"/>
        <v>0</v>
      </c>
      <c r="AR175" s="24" t="s">
        <v>278</v>
      </c>
      <c r="AT175" s="24" t="s">
        <v>275</v>
      </c>
      <c r="AU175" s="24" t="s">
        <v>83</v>
      </c>
      <c r="AY175" s="24" t="s">
        <v>132</v>
      </c>
      <c r="BE175" s="198">
        <f t="shared" si="4"/>
        <v>0</v>
      </c>
      <c r="BF175" s="198">
        <f t="shared" si="5"/>
        <v>0</v>
      </c>
      <c r="BG175" s="198">
        <f t="shared" si="6"/>
        <v>0</v>
      </c>
      <c r="BH175" s="198">
        <f t="shared" si="7"/>
        <v>0</v>
      </c>
      <c r="BI175" s="198">
        <f t="shared" si="8"/>
        <v>0</v>
      </c>
      <c r="BJ175" s="24" t="s">
        <v>76</v>
      </c>
      <c r="BK175" s="198">
        <f t="shared" si="9"/>
        <v>0</v>
      </c>
      <c r="BL175" s="24" t="s">
        <v>164</v>
      </c>
      <c r="BM175" s="24" t="s">
        <v>308</v>
      </c>
    </row>
    <row r="176" spans="2:65" s="1" customFormat="1" ht="38.25" customHeight="1">
      <c r="B176" s="41"/>
      <c r="C176" s="187" t="s">
        <v>309</v>
      </c>
      <c r="D176" s="187" t="s">
        <v>136</v>
      </c>
      <c r="E176" s="188" t="s">
        <v>310</v>
      </c>
      <c r="F176" s="189" t="s">
        <v>311</v>
      </c>
      <c r="G176" s="190" t="s">
        <v>240</v>
      </c>
      <c r="H176" s="191">
        <v>0.252</v>
      </c>
      <c r="I176" s="192"/>
      <c r="J176" s="193">
        <f t="shared" si="0"/>
        <v>0</v>
      </c>
      <c r="K176" s="189" t="s">
        <v>140</v>
      </c>
      <c r="L176" s="61"/>
      <c r="M176" s="194" t="s">
        <v>21</v>
      </c>
      <c r="N176" s="195" t="s">
        <v>42</v>
      </c>
      <c r="O176" s="42"/>
      <c r="P176" s="196">
        <f t="shared" si="1"/>
        <v>0</v>
      </c>
      <c r="Q176" s="196">
        <v>0</v>
      </c>
      <c r="R176" s="196">
        <f t="shared" si="2"/>
        <v>0</v>
      </c>
      <c r="S176" s="196">
        <v>0</v>
      </c>
      <c r="T176" s="197">
        <f t="shared" si="3"/>
        <v>0</v>
      </c>
      <c r="AR176" s="24" t="s">
        <v>164</v>
      </c>
      <c r="AT176" s="24" t="s">
        <v>136</v>
      </c>
      <c r="AU176" s="24" t="s">
        <v>83</v>
      </c>
      <c r="AY176" s="24" t="s">
        <v>132</v>
      </c>
      <c r="BE176" s="198">
        <f t="shared" si="4"/>
        <v>0</v>
      </c>
      <c r="BF176" s="198">
        <f t="shared" si="5"/>
        <v>0</v>
      </c>
      <c r="BG176" s="198">
        <f t="shared" si="6"/>
        <v>0</v>
      </c>
      <c r="BH176" s="198">
        <f t="shared" si="7"/>
        <v>0</v>
      </c>
      <c r="BI176" s="198">
        <f t="shared" si="8"/>
        <v>0</v>
      </c>
      <c r="BJ176" s="24" t="s">
        <v>76</v>
      </c>
      <c r="BK176" s="198">
        <f t="shared" si="9"/>
        <v>0</v>
      </c>
      <c r="BL176" s="24" t="s">
        <v>164</v>
      </c>
      <c r="BM176" s="24" t="s">
        <v>312</v>
      </c>
    </row>
    <row r="177" spans="2:65" s="1" customFormat="1" ht="121.5">
      <c r="B177" s="41"/>
      <c r="C177" s="63"/>
      <c r="D177" s="199" t="s">
        <v>150</v>
      </c>
      <c r="E177" s="63"/>
      <c r="F177" s="200" t="s">
        <v>313</v>
      </c>
      <c r="G177" s="63"/>
      <c r="H177" s="63"/>
      <c r="I177" s="158"/>
      <c r="J177" s="63"/>
      <c r="K177" s="63"/>
      <c r="L177" s="61"/>
      <c r="M177" s="201"/>
      <c r="N177" s="42"/>
      <c r="O177" s="42"/>
      <c r="P177" s="42"/>
      <c r="Q177" s="42"/>
      <c r="R177" s="42"/>
      <c r="S177" s="42"/>
      <c r="T177" s="78"/>
      <c r="AT177" s="24" t="s">
        <v>150</v>
      </c>
      <c r="AU177" s="24" t="s">
        <v>83</v>
      </c>
    </row>
    <row r="178" spans="2:65" s="10" customFormat="1" ht="29.85" customHeight="1">
      <c r="B178" s="171"/>
      <c r="C178" s="172"/>
      <c r="D178" s="173" t="s">
        <v>70</v>
      </c>
      <c r="E178" s="185" t="s">
        <v>314</v>
      </c>
      <c r="F178" s="185" t="s">
        <v>315</v>
      </c>
      <c r="G178" s="172"/>
      <c r="H178" s="172"/>
      <c r="I178" s="175"/>
      <c r="J178" s="186">
        <f>BK178</f>
        <v>0</v>
      </c>
      <c r="K178" s="172"/>
      <c r="L178" s="177"/>
      <c r="M178" s="178"/>
      <c r="N178" s="179"/>
      <c r="O178" s="179"/>
      <c r="P178" s="180">
        <f>P179</f>
        <v>0</v>
      </c>
      <c r="Q178" s="179"/>
      <c r="R178" s="180">
        <f>R179</f>
        <v>0</v>
      </c>
      <c r="S178" s="179"/>
      <c r="T178" s="181">
        <f>T179</f>
        <v>0</v>
      </c>
      <c r="AR178" s="182" t="s">
        <v>83</v>
      </c>
      <c r="AT178" s="183" t="s">
        <v>70</v>
      </c>
      <c r="AU178" s="183" t="s">
        <v>76</v>
      </c>
      <c r="AY178" s="182" t="s">
        <v>132</v>
      </c>
      <c r="BK178" s="184">
        <f>BK179</f>
        <v>0</v>
      </c>
    </row>
    <row r="179" spans="2:65" s="1" customFormat="1" ht="16.5" customHeight="1">
      <c r="B179" s="41"/>
      <c r="C179" s="187" t="s">
        <v>316</v>
      </c>
      <c r="D179" s="187" t="s">
        <v>136</v>
      </c>
      <c r="E179" s="188" t="s">
        <v>317</v>
      </c>
      <c r="F179" s="189" t="s">
        <v>318</v>
      </c>
      <c r="G179" s="190" t="s">
        <v>139</v>
      </c>
      <c r="H179" s="191">
        <v>2</v>
      </c>
      <c r="I179" s="192"/>
      <c r="J179" s="193">
        <f>ROUND(I179*H179,2)</f>
        <v>0</v>
      </c>
      <c r="K179" s="189" t="s">
        <v>140</v>
      </c>
      <c r="L179" s="61"/>
      <c r="M179" s="194" t="s">
        <v>21</v>
      </c>
      <c r="N179" s="195" t="s">
        <v>42</v>
      </c>
      <c r="O179" s="42"/>
      <c r="P179" s="196">
        <f>O179*H179</f>
        <v>0</v>
      </c>
      <c r="Q179" s="196">
        <v>0</v>
      </c>
      <c r="R179" s="196">
        <f>Q179*H179</f>
        <v>0</v>
      </c>
      <c r="S179" s="196">
        <v>0</v>
      </c>
      <c r="T179" s="197">
        <f>S179*H179</f>
        <v>0</v>
      </c>
      <c r="AR179" s="24" t="s">
        <v>164</v>
      </c>
      <c r="AT179" s="24" t="s">
        <v>136</v>
      </c>
      <c r="AU179" s="24" t="s">
        <v>83</v>
      </c>
      <c r="AY179" s="24" t="s">
        <v>132</v>
      </c>
      <c r="BE179" s="198">
        <f>IF(N179="základní",J179,0)</f>
        <v>0</v>
      </c>
      <c r="BF179" s="198">
        <f>IF(N179="snížená",J179,0)</f>
        <v>0</v>
      </c>
      <c r="BG179" s="198">
        <f>IF(N179="zákl. přenesená",J179,0)</f>
        <v>0</v>
      </c>
      <c r="BH179" s="198">
        <f>IF(N179="sníž. přenesená",J179,0)</f>
        <v>0</v>
      </c>
      <c r="BI179" s="198">
        <f>IF(N179="nulová",J179,0)</f>
        <v>0</v>
      </c>
      <c r="BJ179" s="24" t="s">
        <v>76</v>
      </c>
      <c r="BK179" s="198">
        <f>ROUND(I179*H179,2)</f>
        <v>0</v>
      </c>
      <c r="BL179" s="24" t="s">
        <v>164</v>
      </c>
      <c r="BM179" s="24" t="s">
        <v>319</v>
      </c>
    </row>
    <row r="180" spans="2:65" s="10" customFormat="1" ht="29.85" customHeight="1">
      <c r="B180" s="171"/>
      <c r="C180" s="172"/>
      <c r="D180" s="173" t="s">
        <v>70</v>
      </c>
      <c r="E180" s="185" t="s">
        <v>320</v>
      </c>
      <c r="F180" s="185" t="s">
        <v>321</v>
      </c>
      <c r="G180" s="172"/>
      <c r="H180" s="172"/>
      <c r="I180" s="175"/>
      <c r="J180" s="186">
        <f>BK180</f>
        <v>0</v>
      </c>
      <c r="K180" s="172"/>
      <c r="L180" s="177"/>
      <c r="M180" s="178"/>
      <c r="N180" s="179"/>
      <c r="O180" s="179"/>
      <c r="P180" s="180">
        <f>SUM(P181:P197)</f>
        <v>0</v>
      </c>
      <c r="Q180" s="179"/>
      <c r="R180" s="180">
        <f>SUM(R181:R197)</f>
        <v>0.15945000000000001</v>
      </c>
      <c r="S180" s="179"/>
      <c r="T180" s="181">
        <f>SUM(T181:T197)</f>
        <v>0</v>
      </c>
      <c r="AR180" s="182" t="s">
        <v>83</v>
      </c>
      <c r="AT180" s="183" t="s">
        <v>70</v>
      </c>
      <c r="AU180" s="183" t="s">
        <v>76</v>
      </c>
      <c r="AY180" s="182" t="s">
        <v>132</v>
      </c>
      <c r="BK180" s="184">
        <f>SUM(BK181:BK197)</f>
        <v>0</v>
      </c>
    </row>
    <row r="181" spans="2:65" s="1" customFormat="1" ht="25.5" customHeight="1">
      <c r="B181" s="41"/>
      <c r="C181" s="187" t="s">
        <v>322</v>
      </c>
      <c r="D181" s="187" t="s">
        <v>136</v>
      </c>
      <c r="E181" s="188" t="s">
        <v>323</v>
      </c>
      <c r="F181" s="189" t="s">
        <v>324</v>
      </c>
      <c r="G181" s="190" t="s">
        <v>272</v>
      </c>
      <c r="H181" s="191">
        <v>10</v>
      </c>
      <c r="I181" s="192"/>
      <c r="J181" s="193">
        <f>ROUND(I181*H181,2)</f>
        <v>0</v>
      </c>
      <c r="K181" s="189" t="s">
        <v>140</v>
      </c>
      <c r="L181" s="61"/>
      <c r="M181" s="194" t="s">
        <v>21</v>
      </c>
      <c r="N181" s="195" t="s">
        <v>42</v>
      </c>
      <c r="O181" s="42"/>
      <c r="P181" s="196">
        <f>O181*H181</f>
        <v>0</v>
      </c>
      <c r="Q181" s="196">
        <v>7.7999999999999999E-4</v>
      </c>
      <c r="R181" s="196">
        <f>Q181*H181</f>
        <v>7.7999999999999996E-3</v>
      </c>
      <c r="S181" s="196">
        <v>0</v>
      </c>
      <c r="T181" s="197">
        <f>S181*H181</f>
        <v>0</v>
      </c>
      <c r="AR181" s="24" t="s">
        <v>164</v>
      </c>
      <c r="AT181" s="24" t="s">
        <v>136</v>
      </c>
      <c r="AU181" s="24" t="s">
        <v>83</v>
      </c>
      <c r="AY181" s="24" t="s">
        <v>132</v>
      </c>
      <c r="BE181" s="198">
        <f>IF(N181="základní",J181,0)</f>
        <v>0</v>
      </c>
      <c r="BF181" s="198">
        <f>IF(N181="snížená",J181,0)</f>
        <v>0</v>
      </c>
      <c r="BG181" s="198">
        <f>IF(N181="zákl. přenesená",J181,0)</f>
        <v>0</v>
      </c>
      <c r="BH181" s="198">
        <f>IF(N181="sníž. přenesená",J181,0)</f>
        <v>0</v>
      </c>
      <c r="BI181" s="198">
        <f>IF(N181="nulová",J181,0)</f>
        <v>0</v>
      </c>
      <c r="BJ181" s="24" t="s">
        <v>76</v>
      </c>
      <c r="BK181" s="198">
        <f>ROUND(I181*H181,2)</f>
        <v>0</v>
      </c>
      <c r="BL181" s="24" t="s">
        <v>164</v>
      </c>
      <c r="BM181" s="24" t="s">
        <v>325</v>
      </c>
    </row>
    <row r="182" spans="2:65" s="1" customFormat="1" ht="27">
      <c r="B182" s="41"/>
      <c r="C182" s="63"/>
      <c r="D182" s="199" t="s">
        <v>150</v>
      </c>
      <c r="E182" s="63"/>
      <c r="F182" s="200" t="s">
        <v>326</v>
      </c>
      <c r="G182" s="63"/>
      <c r="H182" s="63"/>
      <c r="I182" s="158"/>
      <c r="J182" s="63"/>
      <c r="K182" s="63"/>
      <c r="L182" s="61"/>
      <c r="M182" s="201"/>
      <c r="N182" s="42"/>
      <c r="O182" s="42"/>
      <c r="P182" s="42"/>
      <c r="Q182" s="42"/>
      <c r="R182" s="42"/>
      <c r="S182" s="42"/>
      <c r="T182" s="78"/>
      <c r="AT182" s="24" t="s">
        <v>150</v>
      </c>
      <c r="AU182" s="24" t="s">
        <v>83</v>
      </c>
    </row>
    <row r="183" spans="2:65" s="1" customFormat="1" ht="25.5" customHeight="1">
      <c r="B183" s="41"/>
      <c r="C183" s="187" t="s">
        <v>327</v>
      </c>
      <c r="D183" s="187" t="s">
        <v>136</v>
      </c>
      <c r="E183" s="188" t="s">
        <v>328</v>
      </c>
      <c r="F183" s="189" t="s">
        <v>329</v>
      </c>
      <c r="G183" s="190" t="s">
        <v>272</v>
      </c>
      <c r="H183" s="191">
        <v>9</v>
      </c>
      <c r="I183" s="192"/>
      <c r="J183" s="193">
        <f>ROUND(I183*H183,2)</f>
        <v>0</v>
      </c>
      <c r="K183" s="189" t="s">
        <v>140</v>
      </c>
      <c r="L183" s="61"/>
      <c r="M183" s="194" t="s">
        <v>21</v>
      </c>
      <c r="N183" s="195" t="s">
        <v>42</v>
      </c>
      <c r="O183" s="42"/>
      <c r="P183" s="196">
        <f>O183*H183</f>
        <v>0</v>
      </c>
      <c r="Q183" s="196">
        <v>3.64E-3</v>
      </c>
      <c r="R183" s="196">
        <f>Q183*H183</f>
        <v>3.2759999999999997E-2</v>
      </c>
      <c r="S183" s="196">
        <v>0</v>
      </c>
      <c r="T183" s="197">
        <f>S183*H183</f>
        <v>0</v>
      </c>
      <c r="AR183" s="24" t="s">
        <v>164</v>
      </c>
      <c r="AT183" s="24" t="s">
        <v>136</v>
      </c>
      <c r="AU183" s="24" t="s">
        <v>83</v>
      </c>
      <c r="AY183" s="24" t="s">
        <v>132</v>
      </c>
      <c r="BE183" s="198">
        <f>IF(N183="základní",J183,0)</f>
        <v>0</v>
      </c>
      <c r="BF183" s="198">
        <f>IF(N183="snížená",J183,0)</f>
        <v>0</v>
      </c>
      <c r="BG183" s="198">
        <f>IF(N183="zákl. přenesená",J183,0)</f>
        <v>0</v>
      </c>
      <c r="BH183" s="198">
        <f>IF(N183="sníž. přenesená",J183,0)</f>
        <v>0</v>
      </c>
      <c r="BI183" s="198">
        <f>IF(N183="nulová",J183,0)</f>
        <v>0</v>
      </c>
      <c r="BJ183" s="24" t="s">
        <v>76</v>
      </c>
      <c r="BK183" s="198">
        <f>ROUND(I183*H183,2)</f>
        <v>0</v>
      </c>
      <c r="BL183" s="24" t="s">
        <v>164</v>
      </c>
      <c r="BM183" s="24" t="s">
        <v>330</v>
      </c>
    </row>
    <row r="184" spans="2:65" s="1" customFormat="1" ht="27">
      <c r="B184" s="41"/>
      <c r="C184" s="63"/>
      <c r="D184" s="199" t="s">
        <v>150</v>
      </c>
      <c r="E184" s="63"/>
      <c r="F184" s="200" t="s">
        <v>326</v>
      </c>
      <c r="G184" s="63"/>
      <c r="H184" s="63"/>
      <c r="I184" s="158"/>
      <c r="J184" s="63"/>
      <c r="K184" s="63"/>
      <c r="L184" s="61"/>
      <c r="M184" s="201"/>
      <c r="N184" s="42"/>
      <c r="O184" s="42"/>
      <c r="P184" s="42"/>
      <c r="Q184" s="42"/>
      <c r="R184" s="42"/>
      <c r="S184" s="42"/>
      <c r="T184" s="78"/>
      <c r="AT184" s="24" t="s">
        <v>150</v>
      </c>
      <c r="AU184" s="24" t="s">
        <v>83</v>
      </c>
    </row>
    <row r="185" spans="2:65" s="1" customFormat="1" ht="25.5" customHeight="1">
      <c r="B185" s="41"/>
      <c r="C185" s="187" t="s">
        <v>331</v>
      </c>
      <c r="D185" s="187" t="s">
        <v>136</v>
      </c>
      <c r="E185" s="188" t="s">
        <v>332</v>
      </c>
      <c r="F185" s="189" t="s">
        <v>333</v>
      </c>
      <c r="G185" s="190" t="s">
        <v>272</v>
      </c>
      <c r="H185" s="191">
        <v>18</v>
      </c>
      <c r="I185" s="192"/>
      <c r="J185" s="193">
        <f>ROUND(I185*H185,2)</f>
        <v>0</v>
      </c>
      <c r="K185" s="189" t="s">
        <v>140</v>
      </c>
      <c r="L185" s="61"/>
      <c r="M185" s="194" t="s">
        <v>21</v>
      </c>
      <c r="N185" s="195" t="s">
        <v>42</v>
      </c>
      <c r="O185" s="42"/>
      <c r="P185" s="196">
        <f>O185*H185</f>
        <v>0</v>
      </c>
      <c r="Q185" s="196">
        <v>6.1000000000000004E-3</v>
      </c>
      <c r="R185" s="196">
        <f>Q185*H185</f>
        <v>0.10980000000000001</v>
      </c>
      <c r="S185" s="196">
        <v>0</v>
      </c>
      <c r="T185" s="197">
        <f>S185*H185</f>
        <v>0</v>
      </c>
      <c r="AR185" s="24" t="s">
        <v>164</v>
      </c>
      <c r="AT185" s="24" t="s">
        <v>136</v>
      </c>
      <c r="AU185" s="24" t="s">
        <v>83</v>
      </c>
      <c r="AY185" s="24" t="s">
        <v>132</v>
      </c>
      <c r="BE185" s="198">
        <f>IF(N185="základní",J185,0)</f>
        <v>0</v>
      </c>
      <c r="BF185" s="198">
        <f>IF(N185="snížená",J185,0)</f>
        <v>0</v>
      </c>
      <c r="BG185" s="198">
        <f>IF(N185="zákl. přenesená",J185,0)</f>
        <v>0</v>
      </c>
      <c r="BH185" s="198">
        <f>IF(N185="sníž. přenesená",J185,0)</f>
        <v>0</v>
      </c>
      <c r="BI185" s="198">
        <f>IF(N185="nulová",J185,0)</f>
        <v>0</v>
      </c>
      <c r="BJ185" s="24" t="s">
        <v>76</v>
      </c>
      <c r="BK185" s="198">
        <f>ROUND(I185*H185,2)</f>
        <v>0</v>
      </c>
      <c r="BL185" s="24" t="s">
        <v>164</v>
      </c>
      <c r="BM185" s="24" t="s">
        <v>334</v>
      </c>
    </row>
    <row r="186" spans="2:65" s="1" customFormat="1" ht="27">
      <c r="B186" s="41"/>
      <c r="C186" s="63"/>
      <c r="D186" s="199" t="s">
        <v>150</v>
      </c>
      <c r="E186" s="63"/>
      <c r="F186" s="200" t="s">
        <v>326</v>
      </c>
      <c r="G186" s="63"/>
      <c r="H186" s="63"/>
      <c r="I186" s="158"/>
      <c r="J186" s="63"/>
      <c r="K186" s="63"/>
      <c r="L186" s="61"/>
      <c r="M186" s="201"/>
      <c r="N186" s="42"/>
      <c r="O186" s="42"/>
      <c r="P186" s="42"/>
      <c r="Q186" s="42"/>
      <c r="R186" s="42"/>
      <c r="S186" s="42"/>
      <c r="T186" s="78"/>
      <c r="AT186" s="24" t="s">
        <v>150</v>
      </c>
      <c r="AU186" s="24" t="s">
        <v>83</v>
      </c>
    </row>
    <row r="187" spans="2:65" s="1" customFormat="1" ht="38.25" customHeight="1">
      <c r="B187" s="41"/>
      <c r="C187" s="187" t="s">
        <v>10</v>
      </c>
      <c r="D187" s="187" t="s">
        <v>136</v>
      </c>
      <c r="E187" s="188" t="s">
        <v>335</v>
      </c>
      <c r="F187" s="189" t="s">
        <v>336</v>
      </c>
      <c r="G187" s="190" t="s">
        <v>272</v>
      </c>
      <c r="H187" s="191">
        <v>10</v>
      </c>
      <c r="I187" s="192"/>
      <c r="J187" s="193">
        <f>ROUND(I187*H187,2)</f>
        <v>0</v>
      </c>
      <c r="K187" s="189" t="s">
        <v>140</v>
      </c>
      <c r="L187" s="61"/>
      <c r="M187" s="194" t="s">
        <v>21</v>
      </c>
      <c r="N187" s="195" t="s">
        <v>42</v>
      </c>
      <c r="O187" s="42"/>
      <c r="P187" s="196">
        <f>O187*H187</f>
        <v>0</v>
      </c>
      <c r="Q187" s="196">
        <v>4.0000000000000003E-5</v>
      </c>
      <c r="R187" s="196">
        <f>Q187*H187</f>
        <v>4.0000000000000002E-4</v>
      </c>
      <c r="S187" s="196">
        <v>0</v>
      </c>
      <c r="T187" s="197">
        <f>S187*H187</f>
        <v>0</v>
      </c>
      <c r="AR187" s="24" t="s">
        <v>164</v>
      </c>
      <c r="AT187" s="24" t="s">
        <v>136</v>
      </c>
      <c r="AU187" s="24" t="s">
        <v>83</v>
      </c>
      <c r="AY187" s="24" t="s">
        <v>132</v>
      </c>
      <c r="BE187" s="198">
        <f>IF(N187="základní",J187,0)</f>
        <v>0</v>
      </c>
      <c r="BF187" s="198">
        <f>IF(N187="snížená",J187,0)</f>
        <v>0</v>
      </c>
      <c r="BG187" s="198">
        <f>IF(N187="zákl. přenesená",J187,0)</f>
        <v>0</v>
      </c>
      <c r="BH187" s="198">
        <f>IF(N187="sníž. přenesená",J187,0)</f>
        <v>0</v>
      </c>
      <c r="BI187" s="198">
        <f>IF(N187="nulová",J187,0)</f>
        <v>0</v>
      </c>
      <c r="BJ187" s="24" t="s">
        <v>76</v>
      </c>
      <c r="BK187" s="198">
        <f>ROUND(I187*H187,2)</f>
        <v>0</v>
      </c>
      <c r="BL187" s="24" t="s">
        <v>164</v>
      </c>
      <c r="BM187" s="24" t="s">
        <v>337</v>
      </c>
    </row>
    <row r="188" spans="2:65" s="1" customFormat="1" ht="27">
      <c r="B188" s="41"/>
      <c r="C188" s="63"/>
      <c r="D188" s="199" t="s">
        <v>150</v>
      </c>
      <c r="E188" s="63"/>
      <c r="F188" s="200" t="s">
        <v>338</v>
      </c>
      <c r="G188" s="63"/>
      <c r="H188" s="63"/>
      <c r="I188" s="158"/>
      <c r="J188" s="63"/>
      <c r="K188" s="63"/>
      <c r="L188" s="61"/>
      <c r="M188" s="201"/>
      <c r="N188" s="42"/>
      <c r="O188" s="42"/>
      <c r="P188" s="42"/>
      <c r="Q188" s="42"/>
      <c r="R188" s="42"/>
      <c r="S188" s="42"/>
      <c r="T188" s="78"/>
      <c r="AT188" s="24" t="s">
        <v>150</v>
      </c>
      <c r="AU188" s="24" t="s">
        <v>83</v>
      </c>
    </row>
    <row r="189" spans="2:65" s="1" customFormat="1" ht="38.25" customHeight="1">
      <c r="B189" s="41"/>
      <c r="C189" s="187" t="s">
        <v>164</v>
      </c>
      <c r="D189" s="187" t="s">
        <v>136</v>
      </c>
      <c r="E189" s="188" t="s">
        <v>339</v>
      </c>
      <c r="F189" s="189" t="s">
        <v>340</v>
      </c>
      <c r="G189" s="190" t="s">
        <v>272</v>
      </c>
      <c r="H189" s="191">
        <v>9</v>
      </c>
      <c r="I189" s="192"/>
      <c r="J189" s="193">
        <f>ROUND(I189*H189,2)</f>
        <v>0</v>
      </c>
      <c r="K189" s="189" t="s">
        <v>140</v>
      </c>
      <c r="L189" s="61"/>
      <c r="M189" s="194" t="s">
        <v>21</v>
      </c>
      <c r="N189" s="195" t="s">
        <v>42</v>
      </c>
      <c r="O189" s="42"/>
      <c r="P189" s="196">
        <f>O189*H189</f>
        <v>0</v>
      </c>
      <c r="Q189" s="196">
        <v>1.2E-4</v>
      </c>
      <c r="R189" s="196">
        <f>Q189*H189</f>
        <v>1.08E-3</v>
      </c>
      <c r="S189" s="196">
        <v>0</v>
      </c>
      <c r="T189" s="197">
        <f>S189*H189</f>
        <v>0</v>
      </c>
      <c r="AR189" s="24" t="s">
        <v>164</v>
      </c>
      <c r="AT189" s="24" t="s">
        <v>136</v>
      </c>
      <c r="AU189" s="24" t="s">
        <v>83</v>
      </c>
      <c r="AY189" s="24" t="s">
        <v>132</v>
      </c>
      <c r="BE189" s="198">
        <f>IF(N189="základní",J189,0)</f>
        <v>0</v>
      </c>
      <c r="BF189" s="198">
        <f>IF(N189="snížená",J189,0)</f>
        <v>0</v>
      </c>
      <c r="BG189" s="198">
        <f>IF(N189="zákl. přenesená",J189,0)</f>
        <v>0</v>
      </c>
      <c r="BH189" s="198">
        <f>IF(N189="sníž. přenesená",J189,0)</f>
        <v>0</v>
      </c>
      <c r="BI189" s="198">
        <f>IF(N189="nulová",J189,0)</f>
        <v>0</v>
      </c>
      <c r="BJ189" s="24" t="s">
        <v>76</v>
      </c>
      <c r="BK189" s="198">
        <f>ROUND(I189*H189,2)</f>
        <v>0</v>
      </c>
      <c r="BL189" s="24" t="s">
        <v>164</v>
      </c>
      <c r="BM189" s="24" t="s">
        <v>341</v>
      </c>
    </row>
    <row r="190" spans="2:65" s="1" customFormat="1" ht="27">
      <c r="B190" s="41"/>
      <c r="C190" s="63"/>
      <c r="D190" s="199" t="s">
        <v>150</v>
      </c>
      <c r="E190" s="63"/>
      <c r="F190" s="200" t="s">
        <v>338</v>
      </c>
      <c r="G190" s="63"/>
      <c r="H190" s="63"/>
      <c r="I190" s="158"/>
      <c r="J190" s="63"/>
      <c r="K190" s="63"/>
      <c r="L190" s="61"/>
      <c r="M190" s="201"/>
      <c r="N190" s="42"/>
      <c r="O190" s="42"/>
      <c r="P190" s="42"/>
      <c r="Q190" s="42"/>
      <c r="R190" s="42"/>
      <c r="S190" s="42"/>
      <c r="T190" s="78"/>
      <c r="AT190" s="24" t="s">
        <v>150</v>
      </c>
      <c r="AU190" s="24" t="s">
        <v>83</v>
      </c>
    </row>
    <row r="191" spans="2:65" s="1" customFormat="1" ht="25.5" customHeight="1">
      <c r="B191" s="41"/>
      <c r="C191" s="187" t="s">
        <v>342</v>
      </c>
      <c r="D191" s="187" t="s">
        <v>136</v>
      </c>
      <c r="E191" s="188" t="s">
        <v>343</v>
      </c>
      <c r="F191" s="189" t="s">
        <v>344</v>
      </c>
      <c r="G191" s="190" t="s">
        <v>139</v>
      </c>
      <c r="H191" s="191">
        <v>1</v>
      </c>
      <c r="I191" s="192"/>
      <c r="J191" s="193">
        <f>ROUND(I191*H191,2)</f>
        <v>0</v>
      </c>
      <c r="K191" s="189" t="s">
        <v>140</v>
      </c>
      <c r="L191" s="61"/>
      <c r="M191" s="194" t="s">
        <v>21</v>
      </c>
      <c r="N191" s="195" t="s">
        <v>42</v>
      </c>
      <c r="O191" s="42"/>
      <c r="P191" s="196">
        <f>O191*H191</f>
        <v>0</v>
      </c>
      <c r="Q191" s="196">
        <v>2.1000000000000001E-4</v>
      </c>
      <c r="R191" s="196">
        <f>Q191*H191</f>
        <v>2.1000000000000001E-4</v>
      </c>
      <c r="S191" s="196">
        <v>0</v>
      </c>
      <c r="T191" s="197">
        <f>S191*H191</f>
        <v>0</v>
      </c>
      <c r="AR191" s="24" t="s">
        <v>164</v>
      </c>
      <c r="AT191" s="24" t="s">
        <v>136</v>
      </c>
      <c r="AU191" s="24" t="s">
        <v>83</v>
      </c>
      <c r="AY191" s="24" t="s">
        <v>132</v>
      </c>
      <c r="BE191" s="198">
        <f>IF(N191="základní",J191,0)</f>
        <v>0</v>
      </c>
      <c r="BF191" s="198">
        <f>IF(N191="snížená",J191,0)</f>
        <v>0</v>
      </c>
      <c r="BG191" s="198">
        <f>IF(N191="zákl. přenesená",J191,0)</f>
        <v>0</v>
      </c>
      <c r="BH191" s="198">
        <f>IF(N191="sníž. přenesená",J191,0)</f>
        <v>0</v>
      </c>
      <c r="BI191" s="198">
        <f>IF(N191="nulová",J191,0)</f>
        <v>0</v>
      </c>
      <c r="BJ191" s="24" t="s">
        <v>76</v>
      </c>
      <c r="BK191" s="198">
        <f>ROUND(I191*H191,2)</f>
        <v>0</v>
      </c>
      <c r="BL191" s="24" t="s">
        <v>164</v>
      </c>
      <c r="BM191" s="24" t="s">
        <v>345</v>
      </c>
    </row>
    <row r="192" spans="2:65" s="1" customFormat="1" ht="25.5" customHeight="1">
      <c r="B192" s="41"/>
      <c r="C192" s="187" t="s">
        <v>346</v>
      </c>
      <c r="D192" s="187" t="s">
        <v>136</v>
      </c>
      <c r="E192" s="188" t="s">
        <v>347</v>
      </c>
      <c r="F192" s="189" t="s">
        <v>348</v>
      </c>
      <c r="G192" s="190" t="s">
        <v>272</v>
      </c>
      <c r="H192" s="191">
        <v>37</v>
      </c>
      <c r="I192" s="192"/>
      <c r="J192" s="193">
        <f>ROUND(I192*H192,2)</f>
        <v>0</v>
      </c>
      <c r="K192" s="189" t="s">
        <v>140</v>
      </c>
      <c r="L192" s="61"/>
      <c r="M192" s="194" t="s">
        <v>21</v>
      </c>
      <c r="N192" s="195" t="s">
        <v>42</v>
      </c>
      <c r="O192" s="42"/>
      <c r="P192" s="196">
        <f>O192*H192</f>
        <v>0</v>
      </c>
      <c r="Q192" s="196">
        <v>1.9000000000000001E-4</v>
      </c>
      <c r="R192" s="196">
        <f>Q192*H192</f>
        <v>7.0300000000000007E-3</v>
      </c>
      <c r="S192" s="196">
        <v>0</v>
      </c>
      <c r="T192" s="197">
        <f>S192*H192</f>
        <v>0</v>
      </c>
      <c r="AR192" s="24" t="s">
        <v>164</v>
      </c>
      <c r="AT192" s="24" t="s">
        <v>136</v>
      </c>
      <c r="AU192" s="24" t="s">
        <v>83</v>
      </c>
      <c r="AY192" s="24" t="s">
        <v>132</v>
      </c>
      <c r="BE192" s="198">
        <f>IF(N192="základní",J192,0)</f>
        <v>0</v>
      </c>
      <c r="BF192" s="198">
        <f>IF(N192="snížená",J192,0)</f>
        <v>0</v>
      </c>
      <c r="BG192" s="198">
        <f>IF(N192="zákl. přenesená",J192,0)</f>
        <v>0</v>
      </c>
      <c r="BH192" s="198">
        <f>IF(N192="sníž. přenesená",J192,0)</f>
        <v>0</v>
      </c>
      <c r="BI192" s="198">
        <f>IF(N192="nulová",J192,0)</f>
        <v>0</v>
      </c>
      <c r="BJ192" s="24" t="s">
        <v>76</v>
      </c>
      <c r="BK192" s="198">
        <f>ROUND(I192*H192,2)</f>
        <v>0</v>
      </c>
      <c r="BL192" s="24" t="s">
        <v>164</v>
      </c>
      <c r="BM192" s="24" t="s">
        <v>349</v>
      </c>
    </row>
    <row r="193" spans="2:65" s="1" customFormat="1" ht="67.5">
      <c r="B193" s="41"/>
      <c r="C193" s="63"/>
      <c r="D193" s="199" t="s">
        <v>150</v>
      </c>
      <c r="E193" s="63"/>
      <c r="F193" s="200" t="s">
        <v>350</v>
      </c>
      <c r="G193" s="63"/>
      <c r="H193" s="63"/>
      <c r="I193" s="158"/>
      <c r="J193" s="63"/>
      <c r="K193" s="63"/>
      <c r="L193" s="61"/>
      <c r="M193" s="201"/>
      <c r="N193" s="42"/>
      <c r="O193" s="42"/>
      <c r="P193" s="42"/>
      <c r="Q193" s="42"/>
      <c r="R193" s="42"/>
      <c r="S193" s="42"/>
      <c r="T193" s="78"/>
      <c r="AT193" s="24" t="s">
        <v>150</v>
      </c>
      <c r="AU193" s="24" t="s">
        <v>83</v>
      </c>
    </row>
    <row r="194" spans="2:65" s="1" customFormat="1" ht="25.5" customHeight="1">
      <c r="B194" s="41"/>
      <c r="C194" s="187" t="s">
        <v>351</v>
      </c>
      <c r="D194" s="187" t="s">
        <v>136</v>
      </c>
      <c r="E194" s="188" t="s">
        <v>352</v>
      </c>
      <c r="F194" s="189" t="s">
        <v>353</v>
      </c>
      <c r="G194" s="190" t="s">
        <v>272</v>
      </c>
      <c r="H194" s="191">
        <v>37</v>
      </c>
      <c r="I194" s="192"/>
      <c r="J194" s="193">
        <f>ROUND(I194*H194,2)</f>
        <v>0</v>
      </c>
      <c r="K194" s="189" t="s">
        <v>140</v>
      </c>
      <c r="L194" s="61"/>
      <c r="M194" s="194" t="s">
        <v>21</v>
      </c>
      <c r="N194" s="195" t="s">
        <v>42</v>
      </c>
      <c r="O194" s="42"/>
      <c r="P194" s="196">
        <f>O194*H194</f>
        <v>0</v>
      </c>
      <c r="Q194" s="196">
        <v>1.0000000000000001E-5</v>
      </c>
      <c r="R194" s="196">
        <f>Q194*H194</f>
        <v>3.7000000000000005E-4</v>
      </c>
      <c r="S194" s="196">
        <v>0</v>
      </c>
      <c r="T194" s="197">
        <f>S194*H194</f>
        <v>0</v>
      </c>
      <c r="AR194" s="24" t="s">
        <v>164</v>
      </c>
      <c r="AT194" s="24" t="s">
        <v>136</v>
      </c>
      <c r="AU194" s="24" t="s">
        <v>83</v>
      </c>
      <c r="AY194" s="24" t="s">
        <v>132</v>
      </c>
      <c r="BE194" s="198">
        <f>IF(N194="základní",J194,0)</f>
        <v>0</v>
      </c>
      <c r="BF194" s="198">
        <f>IF(N194="snížená",J194,0)</f>
        <v>0</v>
      </c>
      <c r="BG194" s="198">
        <f>IF(N194="zákl. přenesená",J194,0)</f>
        <v>0</v>
      </c>
      <c r="BH194" s="198">
        <f>IF(N194="sníž. přenesená",J194,0)</f>
        <v>0</v>
      </c>
      <c r="BI194" s="198">
        <f>IF(N194="nulová",J194,0)</f>
        <v>0</v>
      </c>
      <c r="BJ194" s="24" t="s">
        <v>76</v>
      </c>
      <c r="BK194" s="198">
        <f>ROUND(I194*H194,2)</f>
        <v>0</v>
      </c>
      <c r="BL194" s="24" t="s">
        <v>164</v>
      </c>
      <c r="BM194" s="24" t="s">
        <v>354</v>
      </c>
    </row>
    <row r="195" spans="2:65" s="1" customFormat="1" ht="67.5">
      <c r="B195" s="41"/>
      <c r="C195" s="63"/>
      <c r="D195" s="199" t="s">
        <v>150</v>
      </c>
      <c r="E195" s="63"/>
      <c r="F195" s="200" t="s">
        <v>350</v>
      </c>
      <c r="G195" s="63"/>
      <c r="H195" s="63"/>
      <c r="I195" s="158"/>
      <c r="J195" s="63"/>
      <c r="K195" s="63"/>
      <c r="L195" s="61"/>
      <c r="M195" s="201"/>
      <c r="N195" s="42"/>
      <c r="O195" s="42"/>
      <c r="P195" s="42"/>
      <c r="Q195" s="42"/>
      <c r="R195" s="42"/>
      <c r="S195" s="42"/>
      <c r="T195" s="78"/>
      <c r="AT195" s="24" t="s">
        <v>150</v>
      </c>
      <c r="AU195" s="24" t="s">
        <v>83</v>
      </c>
    </row>
    <row r="196" spans="2:65" s="1" customFormat="1" ht="38.25" customHeight="1">
      <c r="B196" s="41"/>
      <c r="C196" s="187" t="s">
        <v>355</v>
      </c>
      <c r="D196" s="187" t="s">
        <v>136</v>
      </c>
      <c r="E196" s="188" t="s">
        <v>356</v>
      </c>
      <c r="F196" s="189" t="s">
        <v>357</v>
      </c>
      <c r="G196" s="190" t="s">
        <v>240</v>
      </c>
      <c r="H196" s="191">
        <v>0.159</v>
      </c>
      <c r="I196" s="192"/>
      <c r="J196" s="193">
        <f>ROUND(I196*H196,2)</f>
        <v>0</v>
      </c>
      <c r="K196" s="189" t="s">
        <v>140</v>
      </c>
      <c r="L196" s="61"/>
      <c r="M196" s="194" t="s">
        <v>21</v>
      </c>
      <c r="N196" s="195" t="s">
        <v>42</v>
      </c>
      <c r="O196" s="42"/>
      <c r="P196" s="196">
        <f>O196*H196</f>
        <v>0</v>
      </c>
      <c r="Q196" s="196">
        <v>0</v>
      </c>
      <c r="R196" s="196">
        <f>Q196*H196</f>
        <v>0</v>
      </c>
      <c r="S196" s="196">
        <v>0</v>
      </c>
      <c r="T196" s="197">
        <f>S196*H196</f>
        <v>0</v>
      </c>
      <c r="AR196" s="24" t="s">
        <v>164</v>
      </c>
      <c r="AT196" s="24" t="s">
        <v>136</v>
      </c>
      <c r="AU196" s="24" t="s">
        <v>83</v>
      </c>
      <c r="AY196" s="24" t="s">
        <v>132</v>
      </c>
      <c r="BE196" s="198">
        <f>IF(N196="základní",J196,0)</f>
        <v>0</v>
      </c>
      <c r="BF196" s="198">
        <f>IF(N196="snížená",J196,0)</f>
        <v>0</v>
      </c>
      <c r="BG196" s="198">
        <f>IF(N196="zákl. přenesená",J196,0)</f>
        <v>0</v>
      </c>
      <c r="BH196" s="198">
        <f>IF(N196="sníž. přenesená",J196,0)</f>
        <v>0</v>
      </c>
      <c r="BI196" s="198">
        <f>IF(N196="nulová",J196,0)</f>
        <v>0</v>
      </c>
      <c r="BJ196" s="24" t="s">
        <v>76</v>
      </c>
      <c r="BK196" s="198">
        <f>ROUND(I196*H196,2)</f>
        <v>0</v>
      </c>
      <c r="BL196" s="24" t="s">
        <v>164</v>
      </c>
      <c r="BM196" s="24" t="s">
        <v>358</v>
      </c>
    </row>
    <row r="197" spans="2:65" s="1" customFormat="1" ht="121.5">
      <c r="B197" s="41"/>
      <c r="C197" s="63"/>
      <c r="D197" s="199" t="s">
        <v>150</v>
      </c>
      <c r="E197" s="63"/>
      <c r="F197" s="200" t="s">
        <v>359</v>
      </c>
      <c r="G197" s="63"/>
      <c r="H197" s="63"/>
      <c r="I197" s="158"/>
      <c r="J197" s="63"/>
      <c r="K197" s="63"/>
      <c r="L197" s="61"/>
      <c r="M197" s="201"/>
      <c r="N197" s="42"/>
      <c r="O197" s="42"/>
      <c r="P197" s="42"/>
      <c r="Q197" s="42"/>
      <c r="R197" s="42"/>
      <c r="S197" s="42"/>
      <c r="T197" s="78"/>
      <c r="AT197" s="24" t="s">
        <v>150</v>
      </c>
      <c r="AU197" s="24" t="s">
        <v>83</v>
      </c>
    </row>
    <row r="198" spans="2:65" s="10" customFormat="1" ht="29.85" customHeight="1">
      <c r="B198" s="171"/>
      <c r="C198" s="172"/>
      <c r="D198" s="173" t="s">
        <v>70</v>
      </c>
      <c r="E198" s="185" t="s">
        <v>360</v>
      </c>
      <c r="F198" s="185" t="s">
        <v>361</v>
      </c>
      <c r="G198" s="172"/>
      <c r="H198" s="172"/>
      <c r="I198" s="175"/>
      <c r="J198" s="186">
        <f>BK198</f>
        <v>0</v>
      </c>
      <c r="K198" s="172"/>
      <c r="L198" s="177"/>
      <c r="M198" s="178"/>
      <c r="N198" s="179"/>
      <c r="O198" s="179"/>
      <c r="P198" s="180">
        <f>SUM(P199:P200)</f>
        <v>0</v>
      </c>
      <c r="Q198" s="179"/>
      <c r="R198" s="180">
        <f>SUM(R199:R200)</f>
        <v>5.3400000000000001E-3</v>
      </c>
      <c r="S198" s="179"/>
      <c r="T198" s="181">
        <f>SUM(T199:T200)</f>
        <v>0</v>
      </c>
      <c r="AR198" s="182" t="s">
        <v>83</v>
      </c>
      <c r="AT198" s="183" t="s">
        <v>70</v>
      </c>
      <c r="AU198" s="183" t="s">
        <v>76</v>
      </c>
      <c r="AY198" s="182" t="s">
        <v>132</v>
      </c>
      <c r="BK198" s="184">
        <f>SUM(BK199:BK200)</f>
        <v>0</v>
      </c>
    </row>
    <row r="199" spans="2:65" s="1" customFormat="1" ht="16.5" customHeight="1">
      <c r="B199" s="41"/>
      <c r="C199" s="187" t="s">
        <v>362</v>
      </c>
      <c r="D199" s="187" t="s">
        <v>136</v>
      </c>
      <c r="E199" s="188" t="s">
        <v>363</v>
      </c>
      <c r="F199" s="189" t="s">
        <v>364</v>
      </c>
      <c r="G199" s="190" t="s">
        <v>139</v>
      </c>
      <c r="H199" s="191">
        <v>1</v>
      </c>
      <c r="I199" s="192"/>
      <c r="J199" s="193">
        <f>ROUND(I199*H199,2)</f>
        <v>0</v>
      </c>
      <c r="K199" s="189" t="s">
        <v>21</v>
      </c>
      <c r="L199" s="61"/>
      <c r="M199" s="194" t="s">
        <v>21</v>
      </c>
      <c r="N199" s="195" t="s">
        <v>42</v>
      </c>
      <c r="O199" s="42"/>
      <c r="P199" s="196">
        <f>O199*H199</f>
        <v>0</v>
      </c>
      <c r="Q199" s="196">
        <v>5.2199999999999998E-3</v>
      </c>
      <c r="R199" s="196">
        <f>Q199*H199</f>
        <v>5.2199999999999998E-3</v>
      </c>
      <c r="S199" s="196">
        <v>0</v>
      </c>
      <c r="T199" s="197">
        <f>S199*H199</f>
        <v>0</v>
      </c>
      <c r="AR199" s="24" t="s">
        <v>164</v>
      </c>
      <c r="AT199" s="24" t="s">
        <v>136</v>
      </c>
      <c r="AU199" s="24" t="s">
        <v>83</v>
      </c>
      <c r="AY199" s="24" t="s">
        <v>132</v>
      </c>
      <c r="BE199" s="198">
        <f>IF(N199="základní",J199,0)</f>
        <v>0</v>
      </c>
      <c r="BF199" s="198">
        <f>IF(N199="snížená",J199,0)</f>
        <v>0</v>
      </c>
      <c r="BG199" s="198">
        <f>IF(N199="zákl. přenesená",J199,0)</f>
        <v>0</v>
      </c>
      <c r="BH199" s="198">
        <f>IF(N199="sníž. přenesená",J199,0)</f>
        <v>0</v>
      </c>
      <c r="BI199" s="198">
        <f>IF(N199="nulová",J199,0)</f>
        <v>0</v>
      </c>
      <c r="BJ199" s="24" t="s">
        <v>76</v>
      </c>
      <c r="BK199" s="198">
        <f>ROUND(I199*H199,2)</f>
        <v>0</v>
      </c>
      <c r="BL199" s="24" t="s">
        <v>164</v>
      </c>
      <c r="BM199" s="24" t="s">
        <v>365</v>
      </c>
    </row>
    <row r="200" spans="2:65" s="1" customFormat="1" ht="25.5" customHeight="1">
      <c r="B200" s="41"/>
      <c r="C200" s="245" t="s">
        <v>366</v>
      </c>
      <c r="D200" s="245" t="s">
        <v>275</v>
      </c>
      <c r="E200" s="246" t="s">
        <v>367</v>
      </c>
      <c r="F200" s="247" t="s">
        <v>368</v>
      </c>
      <c r="G200" s="248" t="s">
        <v>139</v>
      </c>
      <c r="H200" s="249">
        <v>1</v>
      </c>
      <c r="I200" s="250"/>
      <c r="J200" s="251">
        <f>ROUND(I200*H200,2)</f>
        <v>0</v>
      </c>
      <c r="K200" s="247" t="s">
        <v>21</v>
      </c>
      <c r="L200" s="252"/>
      <c r="M200" s="253" t="s">
        <v>21</v>
      </c>
      <c r="N200" s="254" t="s">
        <v>42</v>
      </c>
      <c r="O200" s="42"/>
      <c r="P200" s="196">
        <f>O200*H200</f>
        <v>0</v>
      </c>
      <c r="Q200" s="196">
        <v>1.2E-4</v>
      </c>
      <c r="R200" s="196">
        <f>Q200*H200</f>
        <v>1.2E-4</v>
      </c>
      <c r="S200" s="196">
        <v>0</v>
      </c>
      <c r="T200" s="197">
        <f>S200*H200</f>
        <v>0</v>
      </c>
      <c r="AR200" s="24" t="s">
        <v>278</v>
      </c>
      <c r="AT200" s="24" t="s">
        <v>275</v>
      </c>
      <c r="AU200" s="24" t="s">
        <v>83</v>
      </c>
      <c r="AY200" s="24" t="s">
        <v>132</v>
      </c>
      <c r="BE200" s="198">
        <f>IF(N200="základní",J200,0)</f>
        <v>0</v>
      </c>
      <c r="BF200" s="198">
        <f>IF(N200="snížená",J200,0)</f>
        <v>0</v>
      </c>
      <c r="BG200" s="198">
        <f>IF(N200="zákl. přenesená",J200,0)</f>
        <v>0</v>
      </c>
      <c r="BH200" s="198">
        <f>IF(N200="sníž. přenesená",J200,0)</f>
        <v>0</v>
      </c>
      <c r="BI200" s="198">
        <f>IF(N200="nulová",J200,0)</f>
        <v>0</v>
      </c>
      <c r="BJ200" s="24" t="s">
        <v>76</v>
      </c>
      <c r="BK200" s="198">
        <f>ROUND(I200*H200,2)</f>
        <v>0</v>
      </c>
      <c r="BL200" s="24" t="s">
        <v>164</v>
      </c>
      <c r="BM200" s="24" t="s">
        <v>369</v>
      </c>
    </row>
    <row r="201" spans="2:65" s="10" customFormat="1" ht="29.85" customHeight="1">
      <c r="B201" s="171"/>
      <c r="C201" s="172"/>
      <c r="D201" s="173" t="s">
        <v>70</v>
      </c>
      <c r="E201" s="185" t="s">
        <v>370</v>
      </c>
      <c r="F201" s="185" t="s">
        <v>371</v>
      </c>
      <c r="G201" s="172"/>
      <c r="H201" s="172"/>
      <c r="I201" s="175"/>
      <c r="J201" s="186">
        <f>BK201</f>
        <v>0</v>
      </c>
      <c r="K201" s="172"/>
      <c r="L201" s="177"/>
      <c r="M201" s="178"/>
      <c r="N201" s="179"/>
      <c r="O201" s="179"/>
      <c r="P201" s="180">
        <f>SUM(P202:P208)</f>
        <v>0</v>
      </c>
      <c r="Q201" s="179"/>
      <c r="R201" s="180">
        <f>SUM(R202:R208)</f>
        <v>5.8205999999999998</v>
      </c>
      <c r="S201" s="179"/>
      <c r="T201" s="181">
        <f>SUM(T202:T208)</f>
        <v>0</v>
      </c>
      <c r="AR201" s="182" t="s">
        <v>83</v>
      </c>
      <c r="AT201" s="183" t="s">
        <v>70</v>
      </c>
      <c r="AU201" s="183" t="s">
        <v>76</v>
      </c>
      <c r="AY201" s="182" t="s">
        <v>132</v>
      </c>
      <c r="BK201" s="184">
        <f>SUM(BK202:BK208)</f>
        <v>0</v>
      </c>
    </row>
    <row r="202" spans="2:65" s="1" customFormat="1" ht="25.5" customHeight="1">
      <c r="B202" s="41"/>
      <c r="C202" s="187" t="s">
        <v>372</v>
      </c>
      <c r="D202" s="187" t="s">
        <v>136</v>
      </c>
      <c r="E202" s="188" t="s">
        <v>373</v>
      </c>
      <c r="F202" s="189" t="s">
        <v>374</v>
      </c>
      <c r="G202" s="190" t="s">
        <v>214</v>
      </c>
      <c r="H202" s="191">
        <v>4</v>
      </c>
      <c r="I202" s="192"/>
      <c r="J202" s="193">
        <f>ROUND(I202*H202,2)</f>
        <v>0</v>
      </c>
      <c r="K202" s="189" t="s">
        <v>21</v>
      </c>
      <c r="L202" s="61"/>
      <c r="M202" s="194" t="s">
        <v>21</v>
      </c>
      <c r="N202" s="195" t="s">
        <v>42</v>
      </c>
      <c r="O202" s="42"/>
      <c r="P202" s="196">
        <f>O202*H202</f>
        <v>0</v>
      </c>
      <c r="Q202" s="196">
        <v>0.7</v>
      </c>
      <c r="R202" s="196">
        <f>Q202*H202</f>
        <v>2.8</v>
      </c>
      <c r="S202" s="196">
        <v>0</v>
      </c>
      <c r="T202" s="197">
        <f>S202*H202</f>
        <v>0</v>
      </c>
      <c r="AR202" s="24" t="s">
        <v>164</v>
      </c>
      <c r="AT202" s="24" t="s">
        <v>136</v>
      </c>
      <c r="AU202" s="24" t="s">
        <v>83</v>
      </c>
      <c r="AY202" s="24" t="s">
        <v>132</v>
      </c>
      <c r="BE202" s="198">
        <f>IF(N202="základní",J202,0)</f>
        <v>0</v>
      </c>
      <c r="BF202" s="198">
        <f>IF(N202="snížená",J202,0)</f>
        <v>0</v>
      </c>
      <c r="BG202" s="198">
        <f>IF(N202="zákl. přenesená",J202,0)</f>
        <v>0</v>
      </c>
      <c r="BH202" s="198">
        <f>IF(N202="sníž. přenesená",J202,0)</f>
        <v>0</v>
      </c>
      <c r="BI202" s="198">
        <f>IF(N202="nulová",J202,0)</f>
        <v>0</v>
      </c>
      <c r="BJ202" s="24" t="s">
        <v>76</v>
      </c>
      <c r="BK202" s="198">
        <f>ROUND(I202*H202,2)</f>
        <v>0</v>
      </c>
      <c r="BL202" s="24" t="s">
        <v>164</v>
      </c>
      <c r="BM202" s="24" t="s">
        <v>375</v>
      </c>
    </row>
    <row r="203" spans="2:65" s="1" customFormat="1" ht="54">
      <c r="B203" s="41"/>
      <c r="C203" s="63"/>
      <c r="D203" s="199" t="s">
        <v>150</v>
      </c>
      <c r="E203" s="63"/>
      <c r="F203" s="200" t="s">
        <v>376</v>
      </c>
      <c r="G203" s="63"/>
      <c r="H203" s="63"/>
      <c r="I203" s="158"/>
      <c r="J203" s="63"/>
      <c r="K203" s="63"/>
      <c r="L203" s="61"/>
      <c r="M203" s="201"/>
      <c r="N203" s="42"/>
      <c r="O203" s="42"/>
      <c r="P203" s="42"/>
      <c r="Q203" s="42"/>
      <c r="R203" s="42"/>
      <c r="S203" s="42"/>
      <c r="T203" s="78"/>
      <c r="AT203" s="24" t="s">
        <v>150</v>
      </c>
      <c r="AU203" s="24" t="s">
        <v>83</v>
      </c>
    </row>
    <row r="204" spans="2:65" s="1" customFormat="1" ht="16.5" customHeight="1">
      <c r="B204" s="41"/>
      <c r="C204" s="245" t="s">
        <v>377</v>
      </c>
      <c r="D204" s="245" t="s">
        <v>275</v>
      </c>
      <c r="E204" s="246" t="s">
        <v>378</v>
      </c>
      <c r="F204" s="247" t="s">
        <v>379</v>
      </c>
      <c r="G204" s="248" t="s">
        <v>139</v>
      </c>
      <c r="H204" s="249">
        <v>4</v>
      </c>
      <c r="I204" s="250"/>
      <c r="J204" s="251">
        <f>ROUND(I204*H204,2)</f>
        <v>0</v>
      </c>
      <c r="K204" s="247" t="s">
        <v>21</v>
      </c>
      <c r="L204" s="252"/>
      <c r="M204" s="253" t="s">
        <v>21</v>
      </c>
      <c r="N204" s="254" t="s">
        <v>42</v>
      </c>
      <c r="O204" s="42"/>
      <c r="P204" s="196">
        <f>O204*H204</f>
        <v>0</v>
      </c>
      <c r="Q204" s="196">
        <v>0.71</v>
      </c>
      <c r="R204" s="196">
        <f>Q204*H204</f>
        <v>2.84</v>
      </c>
      <c r="S204" s="196">
        <v>0</v>
      </c>
      <c r="T204" s="197">
        <f>S204*H204</f>
        <v>0</v>
      </c>
      <c r="AR204" s="24" t="s">
        <v>278</v>
      </c>
      <c r="AT204" s="24" t="s">
        <v>275</v>
      </c>
      <c r="AU204" s="24" t="s">
        <v>83</v>
      </c>
      <c r="AY204" s="24" t="s">
        <v>132</v>
      </c>
      <c r="BE204" s="198">
        <f>IF(N204="základní",J204,0)</f>
        <v>0</v>
      </c>
      <c r="BF204" s="198">
        <f>IF(N204="snížená",J204,0)</f>
        <v>0</v>
      </c>
      <c r="BG204" s="198">
        <f>IF(N204="zákl. přenesená",J204,0)</f>
        <v>0</v>
      </c>
      <c r="BH204" s="198">
        <f>IF(N204="sníž. přenesená",J204,0)</f>
        <v>0</v>
      </c>
      <c r="BI204" s="198">
        <f>IF(N204="nulová",J204,0)</f>
        <v>0</v>
      </c>
      <c r="BJ204" s="24" t="s">
        <v>76</v>
      </c>
      <c r="BK204" s="198">
        <f>ROUND(I204*H204,2)</f>
        <v>0</v>
      </c>
      <c r="BL204" s="24" t="s">
        <v>164</v>
      </c>
      <c r="BM204" s="24" t="s">
        <v>380</v>
      </c>
    </row>
    <row r="205" spans="2:65" s="1" customFormat="1" ht="16.5" customHeight="1">
      <c r="B205" s="41"/>
      <c r="C205" s="245" t="s">
        <v>381</v>
      </c>
      <c r="D205" s="245" t="s">
        <v>275</v>
      </c>
      <c r="E205" s="246" t="s">
        <v>382</v>
      </c>
      <c r="F205" s="247" t="s">
        <v>383</v>
      </c>
      <c r="G205" s="248" t="s">
        <v>139</v>
      </c>
      <c r="H205" s="249">
        <v>2</v>
      </c>
      <c r="I205" s="250"/>
      <c r="J205" s="251">
        <f>ROUND(I205*H205,2)</f>
        <v>0</v>
      </c>
      <c r="K205" s="247" t="s">
        <v>21</v>
      </c>
      <c r="L205" s="252"/>
      <c r="M205" s="253" t="s">
        <v>21</v>
      </c>
      <c r="N205" s="254" t="s">
        <v>42</v>
      </c>
      <c r="O205" s="42"/>
      <c r="P205" s="196">
        <f>O205*H205</f>
        <v>0</v>
      </c>
      <c r="Q205" s="196">
        <v>8.5000000000000006E-2</v>
      </c>
      <c r="R205" s="196">
        <f>Q205*H205</f>
        <v>0.17</v>
      </c>
      <c r="S205" s="196">
        <v>0</v>
      </c>
      <c r="T205" s="197">
        <f>S205*H205</f>
        <v>0</v>
      </c>
      <c r="AR205" s="24" t="s">
        <v>278</v>
      </c>
      <c r="AT205" s="24" t="s">
        <v>275</v>
      </c>
      <c r="AU205" s="24" t="s">
        <v>83</v>
      </c>
      <c r="AY205" s="24" t="s">
        <v>132</v>
      </c>
      <c r="BE205" s="198">
        <f>IF(N205="základní",J205,0)</f>
        <v>0</v>
      </c>
      <c r="BF205" s="198">
        <f>IF(N205="snížená",J205,0)</f>
        <v>0</v>
      </c>
      <c r="BG205" s="198">
        <f>IF(N205="zákl. přenesená",J205,0)</f>
        <v>0</v>
      </c>
      <c r="BH205" s="198">
        <f>IF(N205="sníž. přenesená",J205,0)</f>
        <v>0</v>
      </c>
      <c r="BI205" s="198">
        <f>IF(N205="nulová",J205,0)</f>
        <v>0</v>
      </c>
      <c r="BJ205" s="24" t="s">
        <v>76</v>
      </c>
      <c r="BK205" s="198">
        <f>ROUND(I205*H205,2)</f>
        <v>0</v>
      </c>
      <c r="BL205" s="24" t="s">
        <v>164</v>
      </c>
      <c r="BM205" s="24" t="s">
        <v>384</v>
      </c>
    </row>
    <row r="206" spans="2:65" s="1" customFormat="1" ht="16.5" customHeight="1">
      <c r="B206" s="41"/>
      <c r="C206" s="187" t="s">
        <v>385</v>
      </c>
      <c r="D206" s="187" t="s">
        <v>136</v>
      </c>
      <c r="E206" s="188" t="s">
        <v>386</v>
      </c>
      <c r="F206" s="189" t="s">
        <v>387</v>
      </c>
      <c r="G206" s="190" t="s">
        <v>272</v>
      </c>
      <c r="H206" s="191">
        <v>20</v>
      </c>
      <c r="I206" s="192"/>
      <c r="J206" s="193">
        <f>ROUND(I206*H206,2)</f>
        <v>0</v>
      </c>
      <c r="K206" s="189" t="s">
        <v>140</v>
      </c>
      <c r="L206" s="61"/>
      <c r="M206" s="194" t="s">
        <v>21</v>
      </c>
      <c r="N206" s="195" t="s">
        <v>42</v>
      </c>
      <c r="O206" s="42"/>
      <c r="P206" s="196">
        <f>O206*H206</f>
        <v>0</v>
      </c>
      <c r="Q206" s="196">
        <v>5.2999999999999998E-4</v>
      </c>
      <c r="R206" s="196">
        <f>Q206*H206</f>
        <v>1.06E-2</v>
      </c>
      <c r="S206" s="196">
        <v>0</v>
      </c>
      <c r="T206" s="197">
        <f>S206*H206</f>
        <v>0</v>
      </c>
      <c r="AR206" s="24" t="s">
        <v>164</v>
      </c>
      <c r="AT206" s="24" t="s">
        <v>136</v>
      </c>
      <c r="AU206" s="24" t="s">
        <v>83</v>
      </c>
      <c r="AY206" s="24" t="s">
        <v>132</v>
      </c>
      <c r="BE206" s="198">
        <f>IF(N206="základní",J206,0)</f>
        <v>0</v>
      </c>
      <c r="BF206" s="198">
        <f>IF(N206="snížená",J206,0)</f>
        <v>0</v>
      </c>
      <c r="BG206" s="198">
        <f>IF(N206="zákl. přenesená",J206,0)</f>
        <v>0</v>
      </c>
      <c r="BH206" s="198">
        <f>IF(N206="sníž. přenesená",J206,0)</f>
        <v>0</v>
      </c>
      <c r="BI206" s="198">
        <f>IF(N206="nulová",J206,0)</f>
        <v>0</v>
      </c>
      <c r="BJ206" s="24" t="s">
        <v>76</v>
      </c>
      <c r="BK206" s="198">
        <f>ROUND(I206*H206,2)</f>
        <v>0</v>
      </c>
      <c r="BL206" s="24" t="s">
        <v>164</v>
      </c>
      <c r="BM206" s="24" t="s">
        <v>388</v>
      </c>
    </row>
    <row r="207" spans="2:65" s="1" customFormat="1" ht="25.5" customHeight="1">
      <c r="B207" s="41"/>
      <c r="C207" s="187" t="s">
        <v>389</v>
      </c>
      <c r="D207" s="187" t="s">
        <v>136</v>
      </c>
      <c r="E207" s="188" t="s">
        <v>390</v>
      </c>
      <c r="F207" s="189" t="s">
        <v>391</v>
      </c>
      <c r="G207" s="190" t="s">
        <v>240</v>
      </c>
      <c r="H207" s="191">
        <v>5.8209999999999997</v>
      </c>
      <c r="I207" s="192"/>
      <c r="J207" s="193">
        <f>ROUND(I207*H207,2)</f>
        <v>0</v>
      </c>
      <c r="K207" s="189" t="s">
        <v>140</v>
      </c>
      <c r="L207" s="61"/>
      <c r="M207" s="194" t="s">
        <v>21</v>
      </c>
      <c r="N207" s="195" t="s">
        <v>42</v>
      </c>
      <c r="O207" s="42"/>
      <c r="P207" s="196">
        <f>O207*H207</f>
        <v>0</v>
      </c>
      <c r="Q207" s="196">
        <v>0</v>
      </c>
      <c r="R207" s="196">
        <f>Q207*H207</f>
        <v>0</v>
      </c>
      <c r="S207" s="196">
        <v>0</v>
      </c>
      <c r="T207" s="197">
        <f>S207*H207</f>
        <v>0</v>
      </c>
      <c r="AR207" s="24" t="s">
        <v>164</v>
      </c>
      <c r="AT207" s="24" t="s">
        <v>136</v>
      </c>
      <c r="AU207" s="24" t="s">
        <v>83</v>
      </c>
      <c r="AY207" s="24" t="s">
        <v>132</v>
      </c>
      <c r="BE207" s="198">
        <f>IF(N207="základní",J207,0)</f>
        <v>0</v>
      </c>
      <c r="BF207" s="198">
        <f>IF(N207="snížená",J207,0)</f>
        <v>0</v>
      </c>
      <c r="BG207" s="198">
        <f>IF(N207="zákl. přenesená",J207,0)</f>
        <v>0</v>
      </c>
      <c r="BH207" s="198">
        <f>IF(N207="sníž. přenesená",J207,0)</f>
        <v>0</v>
      </c>
      <c r="BI207" s="198">
        <f>IF(N207="nulová",J207,0)</f>
        <v>0</v>
      </c>
      <c r="BJ207" s="24" t="s">
        <v>76</v>
      </c>
      <c r="BK207" s="198">
        <f>ROUND(I207*H207,2)</f>
        <v>0</v>
      </c>
      <c r="BL207" s="24" t="s">
        <v>164</v>
      </c>
      <c r="BM207" s="24" t="s">
        <v>392</v>
      </c>
    </row>
    <row r="208" spans="2:65" s="1" customFormat="1" ht="121.5">
      <c r="B208" s="41"/>
      <c r="C208" s="63"/>
      <c r="D208" s="199" t="s">
        <v>150</v>
      </c>
      <c r="E208" s="63"/>
      <c r="F208" s="200" t="s">
        <v>393</v>
      </c>
      <c r="G208" s="63"/>
      <c r="H208" s="63"/>
      <c r="I208" s="158"/>
      <c r="J208" s="63"/>
      <c r="K208" s="63"/>
      <c r="L208" s="61"/>
      <c r="M208" s="201"/>
      <c r="N208" s="42"/>
      <c r="O208" s="42"/>
      <c r="P208" s="42"/>
      <c r="Q208" s="42"/>
      <c r="R208" s="42"/>
      <c r="S208" s="42"/>
      <c r="T208" s="78"/>
      <c r="AT208" s="24" t="s">
        <v>150</v>
      </c>
      <c r="AU208" s="24" t="s">
        <v>83</v>
      </c>
    </row>
    <row r="209" spans="2:65" s="10" customFormat="1" ht="29.85" customHeight="1">
      <c r="B209" s="171"/>
      <c r="C209" s="172"/>
      <c r="D209" s="173" t="s">
        <v>70</v>
      </c>
      <c r="E209" s="185" t="s">
        <v>394</v>
      </c>
      <c r="F209" s="185" t="s">
        <v>395</v>
      </c>
      <c r="G209" s="172"/>
      <c r="H209" s="172"/>
      <c r="I209" s="175"/>
      <c r="J209" s="186">
        <f>BK209</f>
        <v>0</v>
      </c>
      <c r="K209" s="172"/>
      <c r="L209" s="177"/>
      <c r="M209" s="178"/>
      <c r="N209" s="179"/>
      <c r="O209" s="179"/>
      <c r="P209" s="180">
        <f>SUM(P210:P227)</f>
        <v>0</v>
      </c>
      <c r="Q209" s="179"/>
      <c r="R209" s="180">
        <f>SUM(R210:R227)</f>
        <v>1.8267899999999999</v>
      </c>
      <c r="S209" s="179"/>
      <c r="T209" s="181">
        <f>SUM(T210:T227)</f>
        <v>0</v>
      </c>
      <c r="AR209" s="182" t="s">
        <v>83</v>
      </c>
      <c r="AT209" s="183" t="s">
        <v>70</v>
      </c>
      <c r="AU209" s="183" t="s">
        <v>76</v>
      </c>
      <c r="AY209" s="182" t="s">
        <v>132</v>
      </c>
      <c r="BK209" s="184">
        <f>SUM(BK210:BK227)</f>
        <v>0</v>
      </c>
    </row>
    <row r="210" spans="2:65" s="1" customFormat="1" ht="16.5" customHeight="1">
      <c r="B210" s="41"/>
      <c r="C210" s="187" t="s">
        <v>396</v>
      </c>
      <c r="D210" s="187" t="s">
        <v>136</v>
      </c>
      <c r="E210" s="188" t="s">
        <v>397</v>
      </c>
      <c r="F210" s="189" t="s">
        <v>398</v>
      </c>
      <c r="G210" s="190" t="s">
        <v>399</v>
      </c>
      <c r="H210" s="191">
        <v>72</v>
      </c>
      <c r="I210" s="192"/>
      <c r="J210" s="193">
        <f>ROUND(I210*H210,2)</f>
        <v>0</v>
      </c>
      <c r="K210" s="189" t="s">
        <v>21</v>
      </c>
      <c r="L210" s="61"/>
      <c r="M210" s="194" t="s">
        <v>21</v>
      </c>
      <c r="N210" s="195" t="s">
        <v>42</v>
      </c>
      <c r="O210" s="42"/>
      <c r="P210" s="196">
        <f>O210*H210</f>
        <v>0</v>
      </c>
      <c r="Q210" s="196">
        <v>0</v>
      </c>
      <c r="R210" s="196">
        <f>Q210*H210</f>
        <v>0</v>
      </c>
      <c r="S210" s="196">
        <v>0</v>
      </c>
      <c r="T210" s="197">
        <f>S210*H210</f>
        <v>0</v>
      </c>
      <c r="AR210" s="24" t="s">
        <v>164</v>
      </c>
      <c r="AT210" s="24" t="s">
        <v>136</v>
      </c>
      <c r="AU210" s="24" t="s">
        <v>83</v>
      </c>
      <c r="AY210" s="24" t="s">
        <v>132</v>
      </c>
      <c r="BE210" s="198">
        <f>IF(N210="základní",J210,0)</f>
        <v>0</v>
      </c>
      <c r="BF210" s="198">
        <f>IF(N210="snížená",J210,0)</f>
        <v>0</v>
      </c>
      <c r="BG210" s="198">
        <f>IF(N210="zákl. přenesená",J210,0)</f>
        <v>0</v>
      </c>
      <c r="BH210" s="198">
        <f>IF(N210="sníž. přenesená",J210,0)</f>
        <v>0</v>
      </c>
      <c r="BI210" s="198">
        <f>IF(N210="nulová",J210,0)</f>
        <v>0</v>
      </c>
      <c r="BJ210" s="24" t="s">
        <v>76</v>
      </c>
      <c r="BK210" s="198">
        <f>ROUND(I210*H210,2)</f>
        <v>0</v>
      </c>
      <c r="BL210" s="24" t="s">
        <v>164</v>
      </c>
      <c r="BM210" s="24" t="s">
        <v>400</v>
      </c>
    </row>
    <row r="211" spans="2:65" s="1" customFormat="1" ht="27">
      <c r="B211" s="41"/>
      <c r="C211" s="63"/>
      <c r="D211" s="199" t="s">
        <v>401</v>
      </c>
      <c r="E211" s="63"/>
      <c r="F211" s="200" t="s">
        <v>402</v>
      </c>
      <c r="G211" s="63"/>
      <c r="H211" s="63"/>
      <c r="I211" s="158"/>
      <c r="J211" s="63"/>
      <c r="K211" s="63"/>
      <c r="L211" s="61"/>
      <c r="M211" s="201"/>
      <c r="N211" s="42"/>
      <c r="O211" s="42"/>
      <c r="P211" s="42"/>
      <c r="Q211" s="42"/>
      <c r="R211" s="42"/>
      <c r="S211" s="42"/>
      <c r="T211" s="78"/>
      <c r="AT211" s="24" t="s">
        <v>401</v>
      </c>
      <c r="AU211" s="24" t="s">
        <v>83</v>
      </c>
    </row>
    <row r="212" spans="2:65" s="1" customFormat="1" ht="16.5" customHeight="1">
      <c r="B212" s="41"/>
      <c r="C212" s="187" t="s">
        <v>403</v>
      </c>
      <c r="D212" s="187" t="s">
        <v>136</v>
      </c>
      <c r="E212" s="188" t="s">
        <v>404</v>
      </c>
      <c r="F212" s="189" t="s">
        <v>405</v>
      </c>
      <c r="G212" s="190" t="s">
        <v>399</v>
      </c>
      <c r="H212" s="191">
        <v>10</v>
      </c>
      <c r="I212" s="192"/>
      <c r="J212" s="193">
        <f>ROUND(I212*H212,2)</f>
        <v>0</v>
      </c>
      <c r="K212" s="189" t="s">
        <v>21</v>
      </c>
      <c r="L212" s="61"/>
      <c r="M212" s="194" t="s">
        <v>21</v>
      </c>
      <c r="N212" s="195" t="s">
        <v>42</v>
      </c>
      <c r="O212" s="42"/>
      <c r="P212" s="196">
        <f>O212*H212</f>
        <v>0</v>
      </c>
      <c r="Q212" s="196">
        <v>0</v>
      </c>
      <c r="R212" s="196">
        <f>Q212*H212</f>
        <v>0</v>
      </c>
      <c r="S212" s="196">
        <v>0</v>
      </c>
      <c r="T212" s="197">
        <f>S212*H212</f>
        <v>0</v>
      </c>
      <c r="AR212" s="24" t="s">
        <v>164</v>
      </c>
      <c r="AT212" s="24" t="s">
        <v>136</v>
      </c>
      <c r="AU212" s="24" t="s">
        <v>83</v>
      </c>
      <c r="AY212" s="24" t="s">
        <v>132</v>
      </c>
      <c r="BE212" s="198">
        <f>IF(N212="základní",J212,0)</f>
        <v>0</v>
      </c>
      <c r="BF212" s="198">
        <f>IF(N212="snížená",J212,0)</f>
        <v>0</v>
      </c>
      <c r="BG212" s="198">
        <f>IF(N212="zákl. přenesená",J212,0)</f>
        <v>0</v>
      </c>
      <c r="BH212" s="198">
        <f>IF(N212="sníž. přenesená",J212,0)</f>
        <v>0</v>
      </c>
      <c r="BI212" s="198">
        <f>IF(N212="nulová",J212,0)</f>
        <v>0</v>
      </c>
      <c r="BJ212" s="24" t="s">
        <v>76</v>
      </c>
      <c r="BK212" s="198">
        <f>ROUND(I212*H212,2)</f>
        <v>0</v>
      </c>
      <c r="BL212" s="24" t="s">
        <v>164</v>
      </c>
      <c r="BM212" s="24" t="s">
        <v>406</v>
      </c>
    </row>
    <row r="213" spans="2:65" s="1" customFormat="1" ht="27">
      <c r="B213" s="41"/>
      <c r="C213" s="63"/>
      <c r="D213" s="199" t="s">
        <v>401</v>
      </c>
      <c r="E213" s="63"/>
      <c r="F213" s="200" t="s">
        <v>407</v>
      </c>
      <c r="G213" s="63"/>
      <c r="H213" s="63"/>
      <c r="I213" s="158"/>
      <c r="J213" s="63"/>
      <c r="K213" s="63"/>
      <c r="L213" s="61"/>
      <c r="M213" s="201"/>
      <c r="N213" s="42"/>
      <c r="O213" s="42"/>
      <c r="P213" s="42"/>
      <c r="Q213" s="42"/>
      <c r="R213" s="42"/>
      <c r="S213" s="42"/>
      <c r="T213" s="78"/>
      <c r="AT213" s="24" t="s">
        <v>401</v>
      </c>
      <c r="AU213" s="24" t="s">
        <v>83</v>
      </c>
    </row>
    <row r="214" spans="2:65" s="1" customFormat="1" ht="16.5" customHeight="1">
      <c r="B214" s="41"/>
      <c r="C214" s="187" t="s">
        <v>408</v>
      </c>
      <c r="D214" s="187" t="s">
        <v>136</v>
      </c>
      <c r="E214" s="188" t="s">
        <v>409</v>
      </c>
      <c r="F214" s="189" t="s">
        <v>410</v>
      </c>
      <c r="G214" s="190" t="s">
        <v>399</v>
      </c>
      <c r="H214" s="191">
        <v>2</v>
      </c>
      <c r="I214" s="192"/>
      <c r="J214" s="193">
        <f>ROUND(I214*H214,2)</f>
        <v>0</v>
      </c>
      <c r="K214" s="189" t="s">
        <v>21</v>
      </c>
      <c r="L214" s="61"/>
      <c r="M214" s="194" t="s">
        <v>21</v>
      </c>
      <c r="N214" s="195" t="s">
        <v>42</v>
      </c>
      <c r="O214" s="42"/>
      <c r="P214" s="196">
        <f>O214*H214</f>
        <v>0</v>
      </c>
      <c r="Q214" s="196">
        <v>0</v>
      </c>
      <c r="R214" s="196">
        <f>Q214*H214</f>
        <v>0</v>
      </c>
      <c r="S214" s="196">
        <v>0</v>
      </c>
      <c r="T214" s="197">
        <f>S214*H214</f>
        <v>0</v>
      </c>
      <c r="AR214" s="24" t="s">
        <v>164</v>
      </c>
      <c r="AT214" s="24" t="s">
        <v>136</v>
      </c>
      <c r="AU214" s="24" t="s">
        <v>83</v>
      </c>
      <c r="AY214" s="24" t="s">
        <v>132</v>
      </c>
      <c r="BE214" s="198">
        <f>IF(N214="základní",J214,0)</f>
        <v>0</v>
      </c>
      <c r="BF214" s="198">
        <f>IF(N214="snížená",J214,0)</f>
        <v>0</v>
      </c>
      <c r="BG214" s="198">
        <f>IF(N214="zákl. přenesená",J214,0)</f>
        <v>0</v>
      </c>
      <c r="BH214" s="198">
        <f>IF(N214="sníž. přenesená",J214,0)</f>
        <v>0</v>
      </c>
      <c r="BI214" s="198">
        <f>IF(N214="nulová",J214,0)</f>
        <v>0</v>
      </c>
      <c r="BJ214" s="24" t="s">
        <v>76</v>
      </c>
      <c r="BK214" s="198">
        <f>ROUND(I214*H214,2)</f>
        <v>0</v>
      </c>
      <c r="BL214" s="24" t="s">
        <v>164</v>
      </c>
      <c r="BM214" s="24" t="s">
        <v>411</v>
      </c>
    </row>
    <row r="215" spans="2:65" s="1" customFormat="1" ht="27">
      <c r="B215" s="41"/>
      <c r="C215" s="63"/>
      <c r="D215" s="199" t="s">
        <v>401</v>
      </c>
      <c r="E215" s="63"/>
      <c r="F215" s="200" t="s">
        <v>412</v>
      </c>
      <c r="G215" s="63"/>
      <c r="H215" s="63"/>
      <c r="I215" s="158"/>
      <c r="J215" s="63"/>
      <c r="K215" s="63"/>
      <c r="L215" s="61"/>
      <c r="M215" s="201"/>
      <c r="N215" s="42"/>
      <c r="O215" s="42"/>
      <c r="P215" s="42"/>
      <c r="Q215" s="42"/>
      <c r="R215" s="42"/>
      <c r="S215" s="42"/>
      <c r="T215" s="78"/>
      <c r="AT215" s="24" t="s">
        <v>401</v>
      </c>
      <c r="AU215" s="24" t="s">
        <v>83</v>
      </c>
    </row>
    <row r="216" spans="2:65" s="1" customFormat="1" ht="16.5" customHeight="1">
      <c r="B216" s="41"/>
      <c r="C216" s="187" t="s">
        <v>413</v>
      </c>
      <c r="D216" s="187" t="s">
        <v>136</v>
      </c>
      <c r="E216" s="188" t="s">
        <v>414</v>
      </c>
      <c r="F216" s="189" t="s">
        <v>415</v>
      </c>
      <c r="G216" s="190" t="s">
        <v>399</v>
      </c>
      <c r="H216" s="191">
        <v>2</v>
      </c>
      <c r="I216" s="192"/>
      <c r="J216" s="193">
        <f>ROUND(I216*H216,2)</f>
        <v>0</v>
      </c>
      <c r="K216" s="189" t="s">
        <v>21</v>
      </c>
      <c r="L216" s="61"/>
      <c r="M216" s="194" t="s">
        <v>21</v>
      </c>
      <c r="N216" s="195" t="s">
        <v>42</v>
      </c>
      <c r="O216" s="42"/>
      <c r="P216" s="196">
        <f>O216*H216</f>
        <v>0</v>
      </c>
      <c r="Q216" s="196">
        <v>0</v>
      </c>
      <c r="R216" s="196">
        <f>Q216*H216</f>
        <v>0</v>
      </c>
      <c r="S216" s="196">
        <v>0</v>
      </c>
      <c r="T216" s="197">
        <f>S216*H216</f>
        <v>0</v>
      </c>
      <c r="AR216" s="24" t="s">
        <v>164</v>
      </c>
      <c r="AT216" s="24" t="s">
        <v>136</v>
      </c>
      <c r="AU216" s="24" t="s">
        <v>83</v>
      </c>
      <c r="AY216" s="24" t="s">
        <v>132</v>
      </c>
      <c r="BE216" s="198">
        <f>IF(N216="základní",J216,0)</f>
        <v>0</v>
      </c>
      <c r="BF216" s="198">
        <f>IF(N216="snížená",J216,0)</f>
        <v>0</v>
      </c>
      <c r="BG216" s="198">
        <f>IF(N216="zákl. přenesená",J216,0)</f>
        <v>0</v>
      </c>
      <c r="BH216" s="198">
        <f>IF(N216="sníž. přenesená",J216,0)</f>
        <v>0</v>
      </c>
      <c r="BI216" s="198">
        <f>IF(N216="nulová",J216,0)</f>
        <v>0</v>
      </c>
      <c r="BJ216" s="24" t="s">
        <v>76</v>
      </c>
      <c r="BK216" s="198">
        <f>ROUND(I216*H216,2)</f>
        <v>0</v>
      </c>
      <c r="BL216" s="24" t="s">
        <v>164</v>
      </c>
      <c r="BM216" s="24" t="s">
        <v>416</v>
      </c>
    </row>
    <row r="217" spans="2:65" s="1" customFormat="1" ht="16.5" customHeight="1">
      <c r="B217" s="41"/>
      <c r="C217" s="187" t="s">
        <v>417</v>
      </c>
      <c r="D217" s="187" t="s">
        <v>136</v>
      </c>
      <c r="E217" s="188" t="s">
        <v>418</v>
      </c>
      <c r="F217" s="189" t="s">
        <v>419</v>
      </c>
      <c r="G217" s="190" t="s">
        <v>214</v>
      </c>
      <c r="H217" s="191">
        <v>18</v>
      </c>
      <c r="I217" s="192"/>
      <c r="J217" s="193">
        <f>ROUND(I217*H217,2)</f>
        <v>0</v>
      </c>
      <c r="K217" s="189" t="s">
        <v>140</v>
      </c>
      <c r="L217" s="61"/>
      <c r="M217" s="194" t="s">
        <v>21</v>
      </c>
      <c r="N217" s="195" t="s">
        <v>42</v>
      </c>
      <c r="O217" s="42"/>
      <c r="P217" s="196">
        <f>O217*H217</f>
        <v>0</v>
      </c>
      <c r="Q217" s="196">
        <v>1.1299999999999999E-3</v>
      </c>
      <c r="R217" s="196">
        <f>Q217*H217</f>
        <v>2.0339999999999997E-2</v>
      </c>
      <c r="S217" s="196">
        <v>0</v>
      </c>
      <c r="T217" s="197">
        <f>S217*H217</f>
        <v>0</v>
      </c>
      <c r="AR217" s="24" t="s">
        <v>164</v>
      </c>
      <c r="AT217" s="24" t="s">
        <v>136</v>
      </c>
      <c r="AU217" s="24" t="s">
        <v>83</v>
      </c>
      <c r="AY217" s="24" t="s">
        <v>132</v>
      </c>
      <c r="BE217" s="198">
        <f>IF(N217="základní",J217,0)</f>
        <v>0</v>
      </c>
      <c r="BF217" s="198">
        <f>IF(N217="snížená",J217,0)</f>
        <v>0</v>
      </c>
      <c r="BG217" s="198">
        <f>IF(N217="zákl. přenesená",J217,0)</f>
        <v>0</v>
      </c>
      <c r="BH217" s="198">
        <f>IF(N217="sníž. přenesená",J217,0)</f>
        <v>0</v>
      </c>
      <c r="BI217" s="198">
        <f>IF(N217="nulová",J217,0)</f>
        <v>0</v>
      </c>
      <c r="BJ217" s="24" t="s">
        <v>76</v>
      </c>
      <c r="BK217" s="198">
        <f>ROUND(I217*H217,2)</f>
        <v>0</v>
      </c>
      <c r="BL217" s="24" t="s">
        <v>164</v>
      </c>
      <c r="BM217" s="24" t="s">
        <v>420</v>
      </c>
    </row>
    <row r="218" spans="2:65" s="1" customFormat="1" ht="16.5" customHeight="1">
      <c r="B218" s="41"/>
      <c r="C218" s="245" t="s">
        <v>421</v>
      </c>
      <c r="D218" s="245" t="s">
        <v>275</v>
      </c>
      <c r="E218" s="246" t="s">
        <v>422</v>
      </c>
      <c r="F218" s="247" t="s">
        <v>423</v>
      </c>
      <c r="G218" s="248" t="s">
        <v>139</v>
      </c>
      <c r="H218" s="249">
        <v>18</v>
      </c>
      <c r="I218" s="250"/>
      <c r="J218" s="251">
        <f>ROUND(I218*H218,2)</f>
        <v>0</v>
      </c>
      <c r="K218" s="247" t="s">
        <v>21</v>
      </c>
      <c r="L218" s="252"/>
      <c r="M218" s="253" t="s">
        <v>21</v>
      </c>
      <c r="N218" s="254" t="s">
        <v>42</v>
      </c>
      <c r="O218" s="42"/>
      <c r="P218" s="196">
        <f>O218*H218</f>
        <v>0</v>
      </c>
      <c r="Q218" s="196">
        <v>1E-3</v>
      </c>
      <c r="R218" s="196">
        <f>Q218*H218</f>
        <v>1.8000000000000002E-2</v>
      </c>
      <c r="S218" s="196">
        <v>0</v>
      </c>
      <c r="T218" s="197">
        <f>S218*H218</f>
        <v>0</v>
      </c>
      <c r="AR218" s="24" t="s">
        <v>278</v>
      </c>
      <c r="AT218" s="24" t="s">
        <v>275</v>
      </c>
      <c r="AU218" s="24" t="s">
        <v>83</v>
      </c>
      <c r="AY218" s="24" t="s">
        <v>132</v>
      </c>
      <c r="BE218" s="198">
        <f>IF(N218="základní",J218,0)</f>
        <v>0</v>
      </c>
      <c r="BF218" s="198">
        <f>IF(N218="snížená",J218,0)</f>
        <v>0</v>
      </c>
      <c r="BG218" s="198">
        <f>IF(N218="zákl. přenesená",J218,0)</f>
        <v>0</v>
      </c>
      <c r="BH218" s="198">
        <f>IF(N218="sníž. přenesená",J218,0)</f>
        <v>0</v>
      </c>
      <c r="BI218" s="198">
        <f>IF(N218="nulová",J218,0)</f>
        <v>0</v>
      </c>
      <c r="BJ218" s="24" t="s">
        <v>76</v>
      </c>
      <c r="BK218" s="198">
        <f>ROUND(I218*H218,2)</f>
        <v>0</v>
      </c>
      <c r="BL218" s="24" t="s">
        <v>164</v>
      </c>
      <c r="BM218" s="24" t="s">
        <v>424</v>
      </c>
    </row>
    <row r="219" spans="2:65" s="1" customFormat="1" ht="16.5" customHeight="1">
      <c r="B219" s="41"/>
      <c r="C219" s="187" t="s">
        <v>425</v>
      </c>
      <c r="D219" s="187" t="s">
        <v>136</v>
      </c>
      <c r="E219" s="188" t="s">
        <v>426</v>
      </c>
      <c r="F219" s="189" t="s">
        <v>427</v>
      </c>
      <c r="G219" s="190" t="s">
        <v>214</v>
      </c>
      <c r="H219" s="191">
        <v>1</v>
      </c>
      <c r="I219" s="192"/>
      <c r="J219" s="193">
        <f>ROUND(I219*H219,2)</f>
        <v>0</v>
      </c>
      <c r="K219" s="189" t="s">
        <v>21</v>
      </c>
      <c r="L219" s="61"/>
      <c r="M219" s="194" t="s">
        <v>21</v>
      </c>
      <c r="N219" s="195" t="s">
        <v>42</v>
      </c>
      <c r="O219" s="42"/>
      <c r="P219" s="196">
        <f>O219*H219</f>
        <v>0</v>
      </c>
      <c r="Q219" s="196">
        <v>0.5</v>
      </c>
      <c r="R219" s="196">
        <f>Q219*H219</f>
        <v>0.5</v>
      </c>
      <c r="S219" s="196">
        <v>0</v>
      </c>
      <c r="T219" s="197">
        <f>S219*H219</f>
        <v>0</v>
      </c>
      <c r="AR219" s="24" t="s">
        <v>164</v>
      </c>
      <c r="AT219" s="24" t="s">
        <v>136</v>
      </c>
      <c r="AU219" s="24" t="s">
        <v>83</v>
      </c>
      <c r="AY219" s="24" t="s">
        <v>132</v>
      </c>
      <c r="BE219" s="198">
        <f>IF(N219="základní",J219,0)</f>
        <v>0</v>
      </c>
      <c r="BF219" s="198">
        <f>IF(N219="snížená",J219,0)</f>
        <v>0</v>
      </c>
      <c r="BG219" s="198">
        <f>IF(N219="zákl. přenesená",J219,0)</f>
        <v>0</v>
      </c>
      <c r="BH219" s="198">
        <f>IF(N219="sníž. přenesená",J219,0)</f>
        <v>0</v>
      </c>
      <c r="BI219" s="198">
        <f>IF(N219="nulová",J219,0)</f>
        <v>0</v>
      </c>
      <c r="BJ219" s="24" t="s">
        <v>76</v>
      </c>
      <c r="BK219" s="198">
        <f>ROUND(I219*H219,2)</f>
        <v>0</v>
      </c>
      <c r="BL219" s="24" t="s">
        <v>164</v>
      </c>
      <c r="BM219" s="24" t="s">
        <v>428</v>
      </c>
    </row>
    <row r="220" spans="2:65" s="1" customFormat="1" ht="27">
      <c r="B220" s="41"/>
      <c r="C220" s="63"/>
      <c r="D220" s="199" t="s">
        <v>401</v>
      </c>
      <c r="E220" s="63"/>
      <c r="F220" s="200" t="s">
        <v>429</v>
      </c>
      <c r="G220" s="63"/>
      <c r="H220" s="63"/>
      <c r="I220" s="158"/>
      <c r="J220" s="63"/>
      <c r="K220" s="63"/>
      <c r="L220" s="61"/>
      <c r="M220" s="201"/>
      <c r="N220" s="42"/>
      <c r="O220" s="42"/>
      <c r="P220" s="42"/>
      <c r="Q220" s="42"/>
      <c r="R220" s="42"/>
      <c r="S220" s="42"/>
      <c r="T220" s="78"/>
      <c r="AT220" s="24" t="s">
        <v>401</v>
      </c>
      <c r="AU220" s="24" t="s">
        <v>83</v>
      </c>
    </row>
    <row r="221" spans="2:65" s="1" customFormat="1" ht="25.5" customHeight="1">
      <c r="B221" s="41"/>
      <c r="C221" s="187" t="s">
        <v>430</v>
      </c>
      <c r="D221" s="187" t="s">
        <v>136</v>
      </c>
      <c r="E221" s="188" t="s">
        <v>431</v>
      </c>
      <c r="F221" s="189" t="s">
        <v>432</v>
      </c>
      <c r="G221" s="190" t="s">
        <v>214</v>
      </c>
      <c r="H221" s="191">
        <v>1</v>
      </c>
      <c r="I221" s="192"/>
      <c r="J221" s="193">
        <f t="shared" ref="J221:J226" si="10">ROUND(I221*H221,2)</f>
        <v>0</v>
      </c>
      <c r="K221" s="189" t="s">
        <v>21</v>
      </c>
      <c r="L221" s="61"/>
      <c r="M221" s="194" t="s">
        <v>21</v>
      </c>
      <c r="N221" s="195" t="s">
        <v>42</v>
      </c>
      <c r="O221" s="42"/>
      <c r="P221" s="196">
        <f t="shared" ref="P221:P226" si="11">O221*H221</f>
        <v>0</v>
      </c>
      <c r="Q221" s="196">
        <v>0.5</v>
      </c>
      <c r="R221" s="196">
        <f t="shared" ref="R221:R226" si="12">Q221*H221</f>
        <v>0.5</v>
      </c>
      <c r="S221" s="196">
        <v>0</v>
      </c>
      <c r="T221" s="197">
        <f t="shared" ref="T221:T226" si="13">S221*H221</f>
        <v>0</v>
      </c>
      <c r="AR221" s="24" t="s">
        <v>164</v>
      </c>
      <c r="AT221" s="24" t="s">
        <v>136</v>
      </c>
      <c r="AU221" s="24" t="s">
        <v>83</v>
      </c>
      <c r="AY221" s="24" t="s">
        <v>132</v>
      </c>
      <c r="BE221" s="198">
        <f t="shared" ref="BE221:BE226" si="14">IF(N221="základní",J221,0)</f>
        <v>0</v>
      </c>
      <c r="BF221" s="198">
        <f t="shared" ref="BF221:BF226" si="15">IF(N221="snížená",J221,0)</f>
        <v>0</v>
      </c>
      <c r="BG221" s="198">
        <f t="shared" ref="BG221:BG226" si="16">IF(N221="zákl. přenesená",J221,0)</f>
        <v>0</v>
      </c>
      <c r="BH221" s="198">
        <f t="shared" ref="BH221:BH226" si="17">IF(N221="sníž. přenesená",J221,0)</f>
        <v>0</v>
      </c>
      <c r="BI221" s="198">
        <f t="shared" ref="BI221:BI226" si="18">IF(N221="nulová",J221,0)</f>
        <v>0</v>
      </c>
      <c r="BJ221" s="24" t="s">
        <v>76</v>
      </c>
      <c r="BK221" s="198">
        <f t="shared" ref="BK221:BK226" si="19">ROUND(I221*H221,2)</f>
        <v>0</v>
      </c>
      <c r="BL221" s="24" t="s">
        <v>164</v>
      </c>
      <c r="BM221" s="24" t="s">
        <v>433</v>
      </c>
    </row>
    <row r="222" spans="2:65" s="1" customFormat="1" ht="16.5" customHeight="1">
      <c r="B222" s="41"/>
      <c r="C222" s="187" t="s">
        <v>434</v>
      </c>
      <c r="D222" s="187" t="s">
        <v>136</v>
      </c>
      <c r="E222" s="188" t="s">
        <v>435</v>
      </c>
      <c r="F222" s="189" t="s">
        <v>436</v>
      </c>
      <c r="G222" s="190" t="s">
        <v>214</v>
      </c>
      <c r="H222" s="191">
        <v>1</v>
      </c>
      <c r="I222" s="192"/>
      <c r="J222" s="193">
        <f t="shared" si="10"/>
        <v>0</v>
      </c>
      <c r="K222" s="189" t="s">
        <v>21</v>
      </c>
      <c r="L222" s="61"/>
      <c r="M222" s="194" t="s">
        <v>21</v>
      </c>
      <c r="N222" s="195" t="s">
        <v>42</v>
      </c>
      <c r="O222" s="42"/>
      <c r="P222" s="196">
        <f t="shared" si="11"/>
        <v>0</v>
      </c>
      <c r="Q222" s="196">
        <v>9.9750000000000005E-2</v>
      </c>
      <c r="R222" s="196">
        <f t="shared" si="12"/>
        <v>9.9750000000000005E-2</v>
      </c>
      <c r="S222" s="196">
        <v>0</v>
      </c>
      <c r="T222" s="197">
        <f t="shared" si="13"/>
        <v>0</v>
      </c>
      <c r="AR222" s="24" t="s">
        <v>164</v>
      </c>
      <c r="AT222" s="24" t="s">
        <v>136</v>
      </c>
      <c r="AU222" s="24" t="s">
        <v>83</v>
      </c>
      <c r="AY222" s="24" t="s">
        <v>132</v>
      </c>
      <c r="BE222" s="198">
        <f t="shared" si="14"/>
        <v>0</v>
      </c>
      <c r="BF222" s="198">
        <f t="shared" si="15"/>
        <v>0</v>
      </c>
      <c r="BG222" s="198">
        <f t="shared" si="16"/>
        <v>0</v>
      </c>
      <c r="BH222" s="198">
        <f t="shared" si="17"/>
        <v>0</v>
      </c>
      <c r="BI222" s="198">
        <f t="shared" si="18"/>
        <v>0</v>
      </c>
      <c r="BJ222" s="24" t="s">
        <v>76</v>
      </c>
      <c r="BK222" s="198">
        <f t="shared" si="19"/>
        <v>0</v>
      </c>
      <c r="BL222" s="24" t="s">
        <v>164</v>
      </c>
      <c r="BM222" s="24" t="s">
        <v>437</v>
      </c>
    </row>
    <row r="223" spans="2:65" s="1" customFormat="1" ht="16.5" customHeight="1">
      <c r="B223" s="41"/>
      <c r="C223" s="245" t="s">
        <v>438</v>
      </c>
      <c r="D223" s="245" t="s">
        <v>275</v>
      </c>
      <c r="E223" s="246" t="s">
        <v>439</v>
      </c>
      <c r="F223" s="247" t="s">
        <v>440</v>
      </c>
      <c r="G223" s="248" t="s">
        <v>214</v>
      </c>
      <c r="H223" s="249">
        <v>1</v>
      </c>
      <c r="I223" s="250"/>
      <c r="J223" s="251">
        <f t="shared" si="10"/>
        <v>0</v>
      </c>
      <c r="K223" s="247" t="s">
        <v>21</v>
      </c>
      <c r="L223" s="252"/>
      <c r="M223" s="253" t="s">
        <v>21</v>
      </c>
      <c r="N223" s="254" t="s">
        <v>42</v>
      </c>
      <c r="O223" s="42"/>
      <c r="P223" s="196">
        <f t="shared" si="11"/>
        <v>0</v>
      </c>
      <c r="Q223" s="196">
        <v>4.7000000000000002E-3</v>
      </c>
      <c r="R223" s="196">
        <f t="shared" si="12"/>
        <v>4.7000000000000002E-3</v>
      </c>
      <c r="S223" s="196">
        <v>0</v>
      </c>
      <c r="T223" s="197">
        <f t="shared" si="13"/>
        <v>0</v>
      </c>
      <c r="AR223" s="24" t="s">
        <v>278</v>
      </c>
      <c r="AT223" s="24" t="s">
        <v>275</v>
      </c>
      <c r="AU223" s="24" t="s">
        <v>83</v>
      </c>
      <c r="AY223" s="24" t="s">
        <v>132</v>
      </c>
      <c r="BE223" s="198">
        <f t="shared" si="14"/>
        <v>0</v>
      </c>
      <c r="BF223" s="198">
        <f t="shared" si="15"/>
        <v>0</v>
      </c>
      <c r="BG223" s="198">
        <f t="shared" si="16"/>
        <v>0</v>
      </c>
      <c r="BH223" s="198">
        <f t="shared" si="17"/>
        <v>0</v>
      </c>
      <c r="BI223" s="198">
        <f t="shared" si="18"/>
        <v>0</v>
      </c>
      <c r="BJ223" s="24" t="s">
        <v>76</v>
      </c>
      <c r="BK223" s="198">
        <f t="shared" si="19"/>
        <v>0</v>
      </c>
      <c r="BL223" s="24" t="s">
        <v>164</v>
      </c>
      <c r="BM223" s="24" t="s">
        <v>441</v>
      </c>
    </row>
    <row r="224" spans="2:65" s="1" customFormat="1" ht="25.5" customHeight="1">
      <c r="B224" s="41"/>
      <c r="C224" s="245" t="s">
        <v>442</v>
      </c>
      <c r="D224" s="245" t="s">
        <v>275</v>
      </c>
      <c r="E224" s="246" t="s">
        <v>443</v>
      </c>
      <c r="F224" s="247" t="s">
        <v>444</v>
      </c>
      <c r="G224" s="248" t="s">
        <v>139</v>
      </c>
      <c r="H224" s="249">
        <v>1</v>
      </c>
      <c r="I224" s="250"/>
      <c r="J224" s="251">
        <f t="shared" si="10"/>
        <v>0</v>
      </c>
      <c r="K224" s="247" t="s">
        <v>21</v>
      </c>
      <c r="L224" s="252"/>
      <c r="M224" s="253" t="s">
        <v>21</v>
      </c>
      <c r="N224" s="254" t="s">
        <v>42</v>
      </c>
      <c r="O224" s="42"/>
      <c r="P224" s="196">
        <f t="shared" si="11"/>
        <v>0</v>
      </c>
      <c r="Q224" s="196">
        <v>0.57199999999999995</v>
      </c>
      <c r="R224" s="196">
        <f t="shared" si="12"/>
        <v>0.57199999999999995</v>
      </c>
      <c r="S224" s="196">
        <v>0</v>
      </c>
      <c r="T224" s="197">
        <f t="shared" si="13"/>
        <v>0</v>
      </c>
      <c r="AR224" s="24" t="s">
        <v>278</v>
      </c>
      <c r="AT224" s="24" t="s">
        <v>275</v>
      </c>
      <c r="AU224" s="24" t="s">
        <v>83</v>
      </c>
      <c r="AY224" s="24" t="s">
        <v>132</v>
      </c>
      <c r="BE224" s="198">
        <f t="shared" si="14"/>
        <v>0</v>
      </c>
      <c r="BF224" s="198">
        <f t="shared" si="15"/>
        <v>0</v>
      </c>
      <c r="BG224" s="198">
        <f t="shared" si="16"/>
        <v>0</v>
      </c>
      <c r="BH224" s="198">
        <f t="shared" si="17"/>
        <v>0</v>
      </c>
      <c r="BI224" s="198">
        <f t="shared" si="18"/>
        <v>0</v>
      </c>
      <c r="BJ224" s="24" t="s">
        <v>76</v>
      </c>
      <c r="BK224" s="198">
        <f t="shared" si="19"/>
        <v>0</v>
      </c>
      <c r="BL224" s="24" t="s">
        <v>164</v>
      </c>
      <c r="BM224" s="24" t="s">
        <v>445</v>
      </c>
    </row>
    <row r="225" spans="2:65" s="1" customFormat="1" ht="25.5" customHeight="1">
      <c r="B225" s="41"/>
      <c r="C225" s="245" t="s">
        <v>446</v>
      </c>
      <c r="D225" s="245" t="s">
        <v>275</v>
      </c>
      <c r="E225" s="246" t="s">
        <v>447</v>
      </c>
      <c r="F225" s="247" t="s">
        <v>448</v>
      </c>
      <c r="G225" s="248" t="s">
        <v>139</v>
      </c>
      <c r="H225" s="249">
        <v>4</v>
      </c>
      <c r="I225" s="250"/>
      <c r="J225" s="251">
        <f t="shared" si="10"/>
        <v>0</v>
      </c>
      <c r="K225" s="247" t="s">
        <v>21</v>
      </c>
      <c r="L225" s="252"/>
      <c r="M225" s="253" t="s">
        <v>21</v>
      </c>
      <c r="N225" s="254" t="s">
        <v>42</v>
      </c>
      <c r="O225" s="42"/>
      <c r="P225" s="196">
        <f t="shared" si="11"/>
        <v>0</v>
      </c>
      <c r="Q225" s="196">
        <v>2.8000000000000001E-2</v>
      </c>
      <c r="R225" s="196">
        <f t="shared" si="12"/>
        <v>0.112</v>
      </c>
      <c r="S225" s="196">
        <v>0</v>
      </c>
      <c r="T225" s="197">
        <f t="shared" si="13"/>
        <v>0</v>
      </c>
      <c r="AR225" s="24" t="s">
        <v>278</v>
      </c>
      <c r="AT225" s="24" t="s">
        <v>275</v>
      </c>
      <c r="AU225" s="24" t="s">
        <v>83</v>
      </c>
      <c r="AY225" s="24" t="s">
        <v>132</v>
      </c>
      <c r="BE225" s="198">
        <f t="shared" si="14"/>
        <v>0</v>
      </c>
      <c r="BF225" s="198">
        <f t="shared" si="15"/>
        <v>0</v>
      </c>
      <c r="BG225" s="198">
        <f t="shared" si="16"/>
        <v>0</v>
      </c>
      <c r="BH225" s="198">
        <f t="shared" si="17"/>
        <v>0</v>
      </c>
      <c r="BI225" s="198">
        <f t="shared" si="18"/>
        <v>0</v>
      </c>
      <c r="BJ225" s="24" t="s">
        <v>76</v>
      </c>
      <c r="BK225" s="198">
        <f t="shared" si="19"/>
        <v>0</v>
      </c>
      <c r="BL225" s="24" t="s">
        <v>164</v>
      </c>
      <c r="BM225" s="24" t="s">
        <v>449</v>
      </c>
    </row>
    <row r="226" spans="2:65" s="1" customFormat="1" ht="25.5" customHeight="1">
      <c r="B226" s="41"/>
      <c r="C226" s="187" t="s">
        <v>450</v>
      </c>
      <c r="D226" s="187" t="s">
        <v>136</v>
      </c>
      <c r="E226" s="188" t="s">
        <v>451</v>
      </c>
      <c r="F226" s="189" t="s">
        <v>452</v>
      </c>
      <c r="G226" s="190" t="s">
        <v>240</v>
      </c>
      <c r="H226" s="191">
        <v>1.827</v>
      </c>
      <c r="I226" s="192"/>
      <c r="J226" s="193">
        <f t="shared" si="10"/>
        <v>0</v>
      </c>
      <c r="K226" s="189" t="s">
        <v>140</v>
      </c>
      <c r="L226" s="61"/>
      <c r="M226" s="194" t="s">
        <v>21</v>
      </c>
      <c r="N226" s="195" t="s">
        <v>42</v>
      </c>
      <c r="O226" s="42"/>
      <c r="P226" s="196">
        <f t="shared" si="11"/>
        <v>0</v>
      </c>
      <c r="Q226" s="196">
        <v>0</v>
      </c>
      <c r="R226" s="196">
        <f t="shared" si="12"/>
        <v>0</v>
      </c>
      <c r="S226" s="196">
        <v>0</v>
      </c>
      <c r="T226" s="197">
        <f t="shared" si="13"/>
        <v>0</v>
      </c>
      <c r="AR226" s="24" t="s">
        <v>164</v>
      </c>
      <c r="AT226" s="24" t="s">
        <v>136</v>
      </c>
      <c r="AU226" s="24" t="s">
        <v>83</v>
      </c>
      <c r="AY226" s="24" t="s">
        <v>132</v>
      </c>
      <c r="BE226" s="198">
        <f t="shared" si="14"/>
        <v>0</v>
      </c>
      <c r="BF226" s="198">
        <f t="shared" si="15"/>
        <v>0</v>
      </c>
      <c r="BG226" s="198">
        <f t="shared" si="16"/>
        <v>0</v>
      </c>
      <c r="BH226" s="198">
        <f t="shared" si="17"/>
        <v>0</v>
      </c>
      <c r="BI226" s="198">
        <f t="shared" si="18"/>
        <v>0</v>
      </c>
      <c r="BJ226" s="24" t="s">
        <v>76</v>
      </c>
      <c r="BK226" s="198">
        <f t="shared" si="19"/>
        <v>0</v>
      </c>
      <c r="BL226" s="24" t="s">
        <v>164</v>
      </c>
      <c r="BM226" s="24" t="s">
        <v>453</v>
      </c>
    </row>
    <row r="227" spans="2:65" s="1" customFormat="1" ht="121.5">
      <c r="B227" s="41"/>
      <c r="C227" s="63"/>
      <c r="D227" s="199" t="s">
        <v>150</v>
      </c>
      <c r="E227" s="63"/>
      <c r="F227" s="200" t="s">
        <v>359</v>
      </c>
      <c r="G227" s="63"/>
      <c r="H227" s="63"/>
      <c r="I227" s="158"/>
      <c r="J227" s="63"/>
      <c r="K227" s="63"/>
      <c r="L227" s="61"/>
      <c r="M227" s="201"/>
      <c r="N227" s="42"/>
      <c r="O227" s="42"/>
      <c r="P227" s="42"/>
      <c r="Q227" s="42"/>
      <c r="R227" s="42"/>
      <c r="S227" s="42"/>
      <c r="T227" s="78"/>
      <c r="AT227" s="24" t="s">
        <v>150</v>
      </c>
      <c r="AU227" s="24" t="s">
        <v>83</v>
      </c>
    </row>
    <row r="228" spans="2:65" s="10" customFormat="1" ht="29.85" customHeight="1">
      <c r="B228" s="171"/>
      <c r="C228" s="172"/>
      <c r="D228" s="173" t="s">
        <v>70</v>
      </c>
      <c r="E228" s="185" t="s">
        <v>454</v>
      </c>
      <c r="F228" s="185" t="s">
        <v>455</v>
      </c>
      <c r="G228" s="172"/>
      <c r="H228" s="172"/>
      <c r="I228" s="175"/>
      <c r="J228" s="186">
        <f>BK228</f>
        <v>0</v>
      </c>
      <c r="K228" s="172"/>
      <c r="L228" s="177"/>
      <c r="M228" s="178"/>
      <c r="N228" s="179"/>
      <c r="O228" s="179"/>
      <c r="P228" s="180">
        <f>SUM(P229:P250)</f>
        <v>0</v>
      </c>
      <c r="Q228" s="179"/>
      <c r="R228" s="180">
        <f>SUM(R229:R250)</f>
        <v>1.06358</v>
      </c>
      <c r="S228" s="179"/>
      <c r="T228" s="181">
        <f>SUM(T229:T250)</f>
        <v>0</v>
      </c>
      <c r="AR228" s="182" t="s">
        <v>83</v>
      </c>
      <c r="AT228" s="183" t="s">
        <v>70</v>
      </c>
      <c r="AU228" s="183" t="s">
        <v>76</v>
      </c>
      <c r="AY228" s="182" t="s">
        <v>132</v>
      </c>
      <c r="BK228" s="184">
        <f>SUM(BK229:BK250)</f>
        <v>0</v>
      </c>
    </row>
    <row r="229" spans="2:65" s="1" customFormat="1" ht="25.5" customHeight="1">
      <c r="B229" s="41"/>
      <c r="C229" s="187" t="s">
        <v>456</v>
      </c>
      <c r="D229" s="187" t="s">
        <v>136</v>
      </c>
      <c r="E229" s="188" t="s">
        <v>457</v>
      </c>
      <c r="F229" s="189" t="s">
        <v>458</v>
      </c>
      <c r="G229" s="190" t="s">
        <v>272</v>
      </c>
      <c r="H229" s="191">
        <v>9</v>
      </c>
      <c r="I229" s="192"/>
      <c r="J229" s="193">
        <f t="shared" ref="J229:J234" si="20">ROUND(I229*H229,2)</f>
        <v>0</v>
      </c>
      <c r="K229" s="189" t="s">
        <v>140</v>
      </c>
      <c r="L229" s="61"/>
      <c r="M229" s="194" t="s">
        <v>21</v>
      </c>
      <c r="N229" s="195" t="s">
        <v>42</v>
      </c>
      <c r="O229" s="42"/>
      <c r="P229" s="196">
        <f t="shared" ref="P229:P234" si="21">O229*H229</f>
        <v>0</v>
      </c>
      <c r="Q229" s="196">
        <v>1.58E-3</v>
      </c>
      <c r="R229" s="196">
        <f t="shared" ref="R229:R234" si="22">Q229*H229</f>
        <v>1.422E-2</v>
      </c>
      <c r="S229" s="196">
        <v>0</v>
      </c>
      <c r="T229" s="197">
        <f t="shared" ref="T229:T234" si="23">S229*H229</f>
        <v>0</v>
      </c>
      <c r="AR229" s="24" t="s">
        <v>164</v>
      </c>
      <c r="AT229" s="24" t="s">
        <v>136</v>
      </c>
      <c r="AU229" s="24" t="s">
        <v>83</v>
      </c>
      <c r="AY229" s="24" t="s">
        <v>132</v>
      </c>
      <c r="BE229" s="198">
        <f t="shared" ref="BE229:BE234" si="24">IF(N229="základní",J229,0)</f>
        <v>0</v>
      </c>
      <c r="BF229" s="198">
        <f t="shared" ref="BF229:BF234" si="25">IF(N229="snížená",J229,0)</f>
        <v>0</v>
      </c>
      <c r="BG229" s="198">
        <f t="shared" ref="BG229:BG234" si="26">IF(N229="zákl. přenesená",J229,0)</f>
        <v>0</v>
      </c>
      <c r="BH229" s="198">
        <f t="shared" ref="BH229:BH234" si="27">IF(N229="sníž. přenesená",J229,0)</f>
        <v>0</v>
      </c>
      <c r="BI229" s="198">
        <f t="shared" ref="BI229:BI234" si="28">IF(N229="nulová",J229,0)</f>
        <v>0</v>
      </c>
      <c r="BJ229" s="24" t="s">
        <v>76</v>
      </c>
      <c r="BK229" s="198">
        <f t="shared" ref="BK229:BK234" si="29">ROUND(I229*H229,2)</f>
        <v>0</v>
      </c>
      <c r="BL229" s="24" t="s">
        <v>164</v>
      </c>
      <c r="BM229" s="24" t="s">
        <v>459</v>
      </c>
    </row>
    <row r="230" spans="2:65" s="1" customFormat="1" ht="25.5" customHeight="1">
      <c r="B230" s="41"/>
      <c r="C230" s="187" t="s">
        <v>460</v>
      </c>
      <c r="D230" s="187" t="s">
        <v>136</v>
      </c>
      <c r="E230" s="188" t="s">
        <v>461</v>
      </c>
      <c r="F230" s="189" t="s">
        <v>462</v>
      </c>
      <c r="G230" s="190" t="s">
        <v>272</v>
      </c>
      <c r="H230" s="191">
        <v>2</v>
      </c>
      <c r="I230" s="192"/>
      <c r="J230" s="193">
        <f t="shared" si="20"/>
        <v>0</v>
      </c>
      <c r="K230" s="189" t="s">
        <v>140</v>
      </c>
      <c r="L230" s="61"/>
      <c r="M230" s="194" t="s">
        <v>21</v>
      </c>
      <c r="N230" s="195" t="s">
        <v>42</v>
      </c>
      <c r="O230" s="42"/>
      <c r="P230" s="196">
        <f t="shared" si="21"/>
        <v>0</v>
      </c>
      <c r="Q230" s="196">
        <v>2.96E-3</v>
      </c>
      <c r="R230" s="196">
        <f t="shared" si="22"/>
        <v>5.9199999999999999E-3</v>
      </c>
      <c r="S230" s="196">
        <v>0</v>
      </c>
      <c r="T230" s="197">
        <f t="shared" si="23"/>
        <v>0</v>
      </c>
      <c r="AR230" s="24" t="s">
        <v>164</v>
      </c>
      <c r="AT230" s="24" t="s">
        <v>136</v>
      </c>
      <c r="AU230" s="24" t="s">
        <v>83</v>
      </c>
      <c r="AY230" s="24" t="s">
        <v>132</v>
      </c>
      <c r="BE230" s="198">
        <f t="shared" si="24"/>
        <v>0</v>
      </c>
      <c r="BF230" s="198">
        <f t="shared" si="25"/>
        <v>0</v>
      </c>
      <c r="BG230" s="198">
        <f t="shared" si="26"/>
        <v>0</v>
      </c>
      <c r="BH230" s="198">
        <f t="shared" si="27"/>
        <v>0</v>
      </c>
      <c r="BI230" s="198">
        <f t="shared" si="28"/>
        <v>0</v>
      </c>
      <c r="BJ230" s="24" t="s">
        <v>76</v>
      </c>
      <c r="BK230" s="198">
        <f t="shared" si="29"/>
        <v>0</v>
      </c>
      <c r="BL230" s="24" t="s">
        <v>164</v>
      </c>
      <c r="BM230" s="24" t="s">
        <v>463</v>
      </c>
    </row>
    <row r="231" spans="2:65" s="1" customFormat="1" ht="25.5" customHeight="1">
      <c r="B231" s="41"/>
      <c r="C231" s="187" t="s">
        <v>464</v>
      </c>
      <c r="D231" s="187" t="s">
        <v>136</v>
      </c>
      <c r="E231" s="188" t="s">
        <v>465</v>
      </c>
      <c r="F231" s="189" t="s">
        <v>466</v>
      </c>
      <c r="G231" s="190" t="s">
        <v>272</v>
      </c>
      <c r="H231" s="191">
        <v>24</v>
      </c>
      <c r="I231" s="192"/>
      <c r="J231" s="193">
        <f t="shared" si="20"/>
        <v>0</v>
      </c>
      <c r="K231" s="189" t="s">
        <v>140</v>
      </c>
      <c r="L231" s="61"/>
      <c r="M231" s="194" t="s">
        <v>21</v>
      </c>
      <c r="N231" s="195" t="s">
        <v>42</v>
      </c>
      <c r="O231" s="42"/>
      <c r="P231" s="196">
        <f t="shared" si="21"/>
        <v>0</v>
      </c>
      <c r="Q231" s="196">
        <v>3.7599999999999999E-3</v>
      </c>
      <c r="R231" s="196">
        <f t="shared" si="22"/>
        <v>9.0240000000000001E-2</v>
      </c>
      <c r="S231" s="196">
        <v>0</v>
      </c>
      <c r="T231" s="197">
        <f t="shared" si="23"/>
        <v>0</v>
      </c>
      <c r="AR231" s="24" t="s">
        <v>164</v>
      </c>
      <c r="AT231" s="24" t="s">
        <v>136</v>
      </c>
      <c r="AU231" s="24" t="s">
        <v>83</v>
      </c>
      <c r="AY231" s="24" t="s">
        <v>132</v>
      </c>
      <c r="BE231" s="198">
        <f t="shared" si="24"/>
        <v>0</v>
      </c>
      <c r="BF231" s="198">
        <f t="shared" si="25"/>
        <v>0</v>
      </c>
      <c r="BG231" s="198">
        <f t="shared" si="26"/>
        <v>0</v>
      </c>
      <c r="BH231" s="198">
        <f t="shared" si="27"/>
        <v>0</v>
      </c>
      <c r="BI231" s="198">
        <f t="shared" si="28"/>
        <v>0</v>
      </c>
      <c r="BJ231" s="24" t="s">
        <v>76</v>
      </c>
      <c r="BK231" s="198">
        <f t="shared" si="29"/>
        <v>0</v>
      </c>
      <c r="BL231" s="24" t="s">
        <v>164</v>
      </c>
      <c r="BM231" s="24" t="s">
        <v>467</v>
      </c>
    </row>
    <row r="232" spans="2:65" s="1" customFormat="1" ht="25.5" customHeight="1">
      <c r="B232" s="41"/>
      <c r="C232" s="187" t="s">
        <v>468</v>
      </c>
      <c r="D232" s="187" t="s">
        <v>136</v>
      </c>
      <c r="E232" s="188" t="s">
        <v>469</v>
      </c>
      <c r="F232" s="189" t="s">
        <v>470</v>
      </c>
      <c r="G232" s="190" t="s">
        <v>272</v>
      </c>
      <c r="H232" s="191">
        <v>38</v>
      </c>
      <c r="I232" s="192"/>
      <c r="J232" s="193">
        <f t="shared" si="20"/>
        <v>0</v>
      </c>
      <c r="K232" s="189" t="s">
        <v>140</v>
      </c>
      <c r="L232" s="61"/>
      <c r="M232" s="194" t="s">
        <v>21</v>
      </c>
      <c r="N232" s="195" t="s">
        <v>42</v>
      </c>
      <c r="O232" s="42"/>
      <c r="P232" s="196">
        <f t="shared" si="21"/>
        <v>0</v>
      </c>
      <c r="Q232" s="196">
        <v>4.4000000000000003E-3</v>
      </c>
      <c r="R232" s="196">
        <f t="shared" si="22"/>
        <v>0.16720000000000002</v>
      </c>
      <c r="S232" s="196">
        <v>0</v>
      </c>
      <c r="T232" s="197">
        <f t="shared" si="23"/>
        <v>0</v>
      </c>
      <c r="AR232" s="24" t="s">
        <v>164</v>
      </c>
      <c r="AT232" s="24" t="s">
        <v>136</v>
      </c>
      <c r="AU232" s="24" t="s">
        <v>83</v>
      </c>
      <c r="AY232" s="24" t="s">
        <v>132</v>
      </c>
      <c r="BE232" s="198">
        <f t="shared" si="24"/>
        <v>0</v>
      </c>
      <c r="BF232" s="198">
        <f t="shared" si="25"/>
        <v>0</v>
      </c>
      <c r="BG232" s="198">
        <f t="shared" si="26"/>
        <v>0</v>
      </c>
      <c r="BH232" s="198">
        <f t="shared" si="27"/>
        <v>0</v>
      </c>
      <c r="BI232" s="198">
        <f t="shared" si="28"/>
        <v>0</v>
      </c>
      <c r="BJ232" s="24" t="s">
        <v>76</v>
      </c>
      <c r="BK232" s="198">
        <f t="shared" si="29"/>
        <v>0</v>
      </c>
      <c r="BL232" s="24" t="s">
        <v>164</v>
      </c>
      <c r="BM232" s="24" t="s">
        <v>471</v>
      </c>
    </row>
    <row r="233" spans="2:65" s="1" customFormat="1" ht="25.5" customHeight="1">
      <c r="B233" s="41"/>
      <c r="C233" s="187" t="s">
        <v>472</v>
      </c>
      <c r="D233" s="187" t="s">
        <v>136</v>
      </c>
      <c r="E233" s="188" t="s">
        <v>473</v>
      </c>
      <c r="F233" s="189" t="s">
        <v>474</v>
      </c>
      <c r="G233" s="190" t="s">
        <v>272</v>
      </c>
      <c r="H233" s="191">
        <v>44</v>
      </c>
      <c r="I233" s="192"/>
      <c r="J233" s="193">
        <f t="shared" si="20"/>
        <v>0</v>
      </c>
      <c r="K233" s="189" t="s">
        <v>140</v>
      </c>
      <c r="L233" s="61"/>
      <c r="M233" s="194" t="s">
        <v>21</v>
      </c>
      <c r="N233" s="195" t="s">
        <v>42</v>
      </c>
      <c r="O233" s="42"/>
      <c r="P233" s="196">
        <f t="shared" si="21"/>
        <v>0</v>
      </c>
      <c r="Q233" s="196">
        <v>6.2899999999999996E-3</v>
      </c>
      <c r="R233" s="196">
        <f t="shared" si="22"/>
        <v>0.27676000000000001</v>
      </c>
      <c r="S233" s="196">
        <v>0</v>
      </c>
      <c r="T233" s="197">
        <f t="shared" si="23"/>
        <v>0</v>
      </c>
      <c r="AR233" s="24" t="s">
        <v>164</v>
      </c>
      <c r="AT233" s="24" t="s">
        <v>136</v>
      </c>
      <c r="AU233" s="24" t="s">
        <v>83</v>
      </c>
      <c r="AY233" s="24" t="s">
        <v>132</v>
      </c>
      <c r="BE233" s="198">
        <f t="shared" si="24"/>
        <v>0</v>
      </c>
      <c r="BF233" s="198">
        <f t="shared" si="25"/>
        <v>0</v>
      </c>
      <c r="BG233" s="198">
        <f t="shared" si="26"/>
        <v>0</v>
      </c>
      <c r="BH233" s="198">
        <f t="shared" si="27"/>
        <v>0</v>
      </c>
      <c r="BI233" s="198">
        <f t="shared" si="28"/>
        <v>0</v>
      </c>
      <c r="BJ233" s="24" t="s">
        <v>76</v>
      </c>
      <c r="BK233" s="198">
        <f t="shared" si="29"/>
        <v>0</v>
      </c>
      <c r="BL233" s="24" t="s">
        <v>164</v>
      </c>
      <c r="BM233" s="24" t="s">
        <v>475</v>
      </c>
    </row>
    <row r="234" spans="2:65" s="1" customFormat="1" ht="25.5" customHeight="1">
      <c r="B234" s="41"/>
      <c r="C234" s="187" t="s">
        <v>476</v>
      </c>
      <c r="D234" s="187" t="s">
        <v>136</v>
      </c>
      <c r="E234" s="188" t="s">
        <v>477</v>
      </c>
      <c r="F234" s="189" t="s">
        <v>478</v>
      </c>
      <c r="G234" s="190" t="s">
        <v>272</v>
      </c>
      <c r="H234" s="191">
        <v>8</v>
      </c>
      <c r="I234" s="192"/>
      <c r="J234" s="193">
        <f t="shared" si="20"/>
        <v>0</v>
      </c>
      <c r="K234" s="189" t="s">
        <v>140</v>
      </c>
      <c r="L234" s="61"/>
      <c r="M234" s="194" t="s">
        <v>21</v>
      </c>
      <c r="N234" s="195" t="s">
        <v>42</v>
      </c>
      <c r="O234" s="42"/>
      <c r="P234" s="196">
        <f t="shared" si="21"/>
        <v>0</v>
      </c>
      <c r="Q234" s="196">
        <v>6.6699999999999997E-3</v>
      </c>
      <c r="R234" s="196">
        <f t="shared" si="22"/>
        <v>5.3359999999999998E-2</v>
      </c>
      <c r="S234" s="196">
        <v>0</v>
      </c>
      <c r="T234" s="197">
        <f t="shared" si="23"/>
        <v>0</v>
      </c>
      <c r="AR234" s="24" t="s">
        <v>164</v>
      </c>
      <c r="AT234" s="24" t="s">
        <v>136</v>
      </c>
      <c r="AU234" s="24" t="s">
        <v>83</v>
      </c>
      <c r="AY234" s="24" t="s">
        <v>132</v>
      </c>
      <c r="BE234" s="198">
        <f t="shared" si="24"/>
        <v>0</v>
      </c>
      <c r="BF234" s="198">
        <f t="shared" si="25"/>
        <v>0</v>
      </c>
      <c r="BG234" s="198">
        <f t="shared" si="26"/>
        <v>0</v>
      </c>
      <c r="BH234" s="198">
        <f t="shared" si="27"/>
        <v>0</v>
      </c>
      <c r="BI234" s="198">
        <f t="shared" si="28"/>
        <v>0</v>
      </c>
      <c r="BJ234" s="24" t="s">
        <v>76</v>
      </c>
      <c r="BK234" s="198">
        <f t="shared" si="29"/>
        <v>0</v>
      </c>
      <c r="BL234" s="24" t="s">
        <v>164</v>
      </c>
      <c r="BM234" s="24" t="s">
        <v>479</v>
      </c>
    </row>
    <row r="235" spans="2:65" s="1" customFormat="1" ht="94.5">
      <c r="B235" s="41"/>
      <c r="C235" s="63"/>
      <c r="D235" s="199" t="s">
        <v>150</v>
      </c>
      <c r="E235" s="63"/>
      <c r="F235" s="200" t="s">
        <v>480</v>
      </c>
      <c r="G235" s="63"/>
      <c r="H235" s="63"/>
      <c r="I235" s="158"/>
      <c r="J235" s="63"/>
      <c r="K235" s="63"/>
      <c r="L235" s="61"/>
      <c r="M235" s="201"/>
      <c r="N235" s="42"/>
      <c r="O235" s="42"/>
      <c r="P235" s="42"/>
      <c r="Q235" s="42"/>
      <c r="R235" s="42"/>
      <c r="S235" s="42"/>
      <c r="T235" s="78"/>
      <c r="AT235" s="24" t="s">
        <v>150</v>
      </c>
      <c r="AU235" s="24" t="s">
        <v>83</v>
      </c>
    </row>
    <row r="236" spans="2:65" s="1" customFormat="1" ht="25.5" customHeight="1">
      <c r="B236" s="41"/>
      <c r="C236" s="187" t="s">
        <v>481</v>
      </c>
      <c r="D236" s="187" t="s">
        <v>136</v>
      </c>
      <c r="E236" s="188" t="s">
        <v>482</v>
      </c>
      <c r="F236" s="189" t="s">
        <v>483</v>
      </c>
      <c r="G236" s="190" t="s">
        <v>272</v>
      </c>
      <c r="H236" s="191">
        <v>48</v>
      </c>
      <c r="I236" s="192"/>
      <c r="J236" s="193">
        <f>ROUND(I236*H236,2)</f>
        <v>0</v>
      </c>
      <c r="K236" s="189" t="s">
        <v>140</v>
      </c>
      <c r="L236" s="61"/>
      <c r="M236" s="194" t="s">
        <v>21</v>
      </c>
      <c r="N236" s="195" t="s">
        <v>42</v>
      </c>
      <c r="O236" s="42"/>
      <c r="P236" s="196">
        <f>O236*H236</f>
        <v>0</v>
      </c>
      <c r="Q236" s="196">
        <v>9.0799999999999995E-3</v>
      </c>
      <c r="R236" s="196">
        <f>Q236*H236</f>
        <v>0.43584000000000001</v>
      </c>
      <c r="S236" s="196">
        <v>0</v>
      </c>
      <c r="T236" s="197">
        <f>S236*H236</f>
        <v>0</v>
      </c>
      <c r="AR236" s="24" t="s">
        <v>164</v>
      </c>
      <c r="AT236" s="24" t="s">
        <v>136</v>
      </c>
      <c r="AU236" s="24" t="s">
        <v>83</v>
      </c>
      <c r="AY236" s="24" t="s">
        <v>132</v>
      </c>
      <c r="BE236" s="198">
        <f>IF(N236="základní",J236,0)</f>
        <v>0</v>
      </c>
      <c r="BF236" s="198">
        <f>IF(N236="snížená",J236,0)</f>
        <v>0</v>
      </c>
      <c r="BG236" s="198">
        <f>IF(N236="zákl. přenesená",J236,0)</f>
        <v>0</v>
      </c>
      <c r="BH236" s="198">
        <f>IF(N236="sníž. přenesená",J236,0)</f>
        <v>0</v>
      </c>
      <c r="BI236" s="198">
        <f>IF(N236="nulová",J236,0)</f>
        <v>0</v>
      </c>
      <c r="BJ236" s="24" t="s">
        <v>76</v>
      </c>
      <c r="BK236" s="198">
        <f>ROUND(I236*H236,2)</f>
        <v>0</v>
      </c>
      <c r="BL236" s="24" t="s">
        <v>164</v>
      </c>
      <c r="BM236" s="24" t="s">
        <v>484</v>
      </c>
    </row>
    <row r="237" spans="2:65" s="1" customFormat="1" ht="94.5">
      <c r="B237" s="41"/>
      <c r="C237" s="63"/>
      <c r="D237" s="199" t="s">
        <v>150</v>
      </c>
      <c r="E237" s="63"/>
      <c r="F237" s="200" t="s">
        <v>480</v>
      </c>
      <c r="G237" s="63"/>
      <c r="H237" s="63"/>
      <c r="I237" s="158"/>
      <c r="J237" s="63"/>
      <c r="K237" s="63"/>
      <c r="L237" s="61"/>
      <c r="M237" s="201"/>
      <c r="N237" s="42"/>
      <c r="O237" s="42"/>
      <c r="P237" s="42"/>
      <c r="Q237" s="42"/>
      <c r="R237" s="42"/>
      <c r="S237" s="42"/>
      <c r="T237" s="78"/>
      <c r="AT237" s="24" t="s">
        <v>150</v>
      </c>
      <c r="AU237" s="24" t="s">
        <v>83</v>
      </c>
    </row>
    <row r="238" spans="2:65" s="1" customFormat="1" ht="38.25" customHeight="1">
      <c r="B238" s="41"/>
      <c r="C238" s="187" t="s">
        <v>485</v>
      </c>
      <c r="D238" s="187" t="s">
        <v>136</v>
      </c>
      <c r="E238" s="188" t="s">
        <v>486</v>
      </c>
      <c r="F238" s="189" t="s">
        <v>487</v>
      </c>
      <c r="G238" s="190" t="s">
        <v>139</v>
      </c>
      <c r="H238" s="191">
        <v>4</v>
      </c>
      <c r="I238" s="192"/>
      <c r="J238" s="193">
        <f>ROUND(I238*H238,2)</f>
        <v>0</v>
      </c>
      <c r="K238" s="189" t="s">
        <v>140</v>
      </c>
      <c r="L238" s="61"/>
      <c r="M238" s="194" t="s">
        <v>21</v>
      </c>
      <c r="N238" s="195" t="s">
        <v>42</v>
      </c>
      <c r="O238" s="42"/>
      <c r="P238" s="196">
        <f>O238*H238</f>
        <v>0</v>
      </c>
      <c r="Q238" s="196">
        <v>1.7600000000000001E-3</v>
      </c>
      <c r="R238" s="196">
        <f>Q238*H238</f>
        <v>7.0400000000000003E-3</v>
      </c>
      <c r="S238" s="196">
        <v>0</v>
      </c>
      <c r="T238" s="197">
        <f>S238*H238</f>
        <v>0</v>
      </c>
      <c r="AR238" s="24" t="s">
        <v>164</v>
      </c>
      <c r="AT238" s="24" t="s">
        <v>136</v>
      </c>
      <c r="AU238" s="24" t="s">
        <v>83</v>
      </c>
      <c r="AY238" s="24" t="s">
        <v>132</v>
      </c>
      <c r="BE238" s="198">
        <f>IF(N238="základní",J238,0)</f>
        <v>0</v>
      </c>
      <c r="BF238" s="198">
        <f>IF(N238="snížená",J238,0)</f>
        <v>0</v>
      </c>
      <c r="BG238" s="198">
        <f>IF(N238="zákl. přenesená",J238,0)</f>
        <v>0</v>
      </c>
      <c r="BH238" s="198">
        <f>IF(N238="sníž. přenesená",J238,0)</f>
        <v>0</v>
      </c>
      <c r="BI238" s="198">
        <f>IF(N238="nulová",J238,0)</f>
        <v>0</v>
      </c>
      <c r="BJ238" s="24" t="s">
        <v>76</v>
      </c>
      <c r="BK238" s="198">
        <f>ROUND(I238*H238,2)</f>
        <v>0</v>
      </c>
      <c r="BL238" s="24" t="s">
        <v>164</v>
      </c>
      <c r="BM238" s="24" t="s">
        <v>488</v>
      </c>
    </row>
    <row r="239" spans="2:65" s="1" customFormat="1" ht="94.5">
      <c r="B239" s="41"/>
      <c r="C239" s="63"/>
      <c r="D239" s="199" t="s">
        <v>150</v>
      </c>
      <c r="E239" s="63"/>
      <c r="F239" s="200" t="s">
        <v>480</v>
      </c>
      <c r="G239" s="63"/>
      <c r="H239" s="63"/>
      <c r="I239" s="158"/>
      <c r="J239" s="63"/>
      <c r="K239" s="63"/>
      <c r="L239" s="61"/>
      <c r="M239" s="201"/>
      <c r="N239" s="42"/>
      <c r="O239" s="42"/>
      <c r="P239" s="42"/>
      <c r="Q239" s="42"/>
      <c r="R239" s="42"/>
      <c r="S239" s="42"/>
      <c r="T239" s="78"/>
      <c r="AT239" s="24" t="s">
        <v>150</v>
      </c>
      <c r="AU239" s="24" t="s">
        <v>83</v>
      </c>
    </row>
    <row r="240" spans="2:65" s="1" customFormat="1" ht="38.25" customHeight="1">
      <c r="B240" s="41"/>
      <c r="C240" s="187" t="s">
        <v>489</v>
      </c>
      <c r="D240" s="187" t="s">
        <v>136</v>
      </c>
      <c r="E240" s="188" t="s">
        <v>490</v>
      </c>
      <c r="F240" s="189" t="s">
        <v>491</v>
      </c>
      <c r="G240" s="190" t="s">
        <v>139</v>
      </c>
      <c r="H240" s="191">
        <v>4</v>
      </c>
      <c r="I240" s="192"/>
      <c r="J240" s="193">
        <f>ROUND(I240*H240,2)</f>
        <v>0</v>
      </c>
      <c r="K240" s="189" t="s">
        <v>140</v>
      </c>
      <c r="L240" s="61"/>
      <c r="M240" s="194" t="s">
        <v>21</v>
      </c>
      <c r="N240" s="195" t="s">
        <v>42</v>
      </c>
      <c r="O240" s="42"/>
      <c r="P240" s="196">
        <f>O240*H240</f>
        <v>0</v>
      </c>
      <c r="Q240" s="196">
        <v>2.3700000000000001E-3</v>
      </c>
      <c r="R240" s="196">
        <f>Q240*H240</f>
        <v>9.4800000000000006E-3</v>
      </c>
      <c r="S240" s="196">
        <v>0</v>
      </c>
      <c r="T240" s="197">
        <f>S240*H240</f>
        <v>0</v>
      </c>
      <c r="AR240" s="24" t="s">
        <v>164</v>
      </c>
      <c r="AT240" s="24" t="s">
        <v>136</v>
      </c>
      <c r="AU240" s="24" t="s">
        <v>83</v>
      </c>
      <c r="AY240" s="24" t="s">
        <v>132</v>
      </c>
      <c r="BE240" s="198">
        <f>IF(N240="základní",J240,0)</f>
        <v>0</v>
      </c>
      <c r="BF240" s="198">
        <f>IF(N240="snížená",J240,0)</f>
        <v>0</v>
      </c>
      <c r="BG240" s="198">
        <f>IF(N240="zákl. přenesená",J240,0)</f>
        <v>0</v>
      </c>
      <c r="BH240" s="198">
        <f>IF(N240="sníž. přenesená",J240,0)</f>
        <v>0</v>
      </c>
      <c r="BI240" s="198">
        <f>IF(N240="nulová",J240,0)</f>
        <v>0</v>
      </c>
      <c r="BJ240" s="24" t="s">
        <v>76</v>
      </c>
      <c r="BK240" s="198">
        <f>ROUND(I240*H240,2)</f>
        <v>0</v>
      </c>
      <c r="BL240" s="24" t="s">
        <v>164</v>
      </c>
      <c r="BM240" s="24" t="s">
        <v>492</v>
      </c>
    </row>
    <row r="241" spans="2:65" s="1" customFormat="1" ht="94.5">
      <c r="B241" s="41"/>
      <c r="C241" s="63"/>
      <c r="D241" s="199" t="s">
        <v>150</v>
      </c>
      <c r="E241" s="63"/>
      <c r="F241" s="200" t="s">
        <v>480</v>
      </c>
      <c r="G241" s="63"/>
      <c r="H241" s="63"/>
      <c r="I241" s="158"/>
      <c r="J241" s="63"/>
      <c r="K241" s="63"/>
      <c r="L241" s="61"/>
      <c r="M241" s="201"/>
      <c r="N241" s="42"/>
      <c r="O241" s="42"/>
      <c r="P241" s="42"/>
      <c r="Q241" s="42"/>
      <c r="R241" s="42"/>
      <c r="S241" s="42"/>
      <c r="T241" s="78"/>
      <c r="AT241" s="24" t="s">
        <v>150</v>
      </c>
      <c r="AU241" s="24" t="s">
        <v>83</v>
      </c>
    </row>
    <row r="242" spans="2:65" s="1" customFormat="1" ht="25.5" customHeight="1">
      <c r="B242" s="41"/>
      <c r="C242" s="187" t="s">
        <v>493</v>
      </c>
      <c r="D242" s="187" t="s">
        <v>136</v>
      </c>
      <c r="E242" s="188" t="s">
        <v>494</v>
      </c>
      <c r="F242" s="189" t="s">
        <v>495</v>
      </c>
      <c r="G242" s="190" t="s">
        <v>272</v>
      </c>
      <c r="H242" s="191">
        <v>73</v>
      </c>
      <c r="I242" s="192"/>
      <c r="J242" s="193">
        <f>ROUND(I242*H242,2)</f>
        <v>0</v>
      </c>
      <c r="K242" s="189" t="s">
        <v>140</v>
      </c>
      <c r="L242" s="61"/>
      <c r="M242" s="194" t="s">
        <v>21</v>
      </c>
      <c r="N242" s="195" t="s">
        <v>42</v>
      </c>
      <c r="O242" s="42"/>
      <c r="P242" s="196">
        <f>O242*H242</f>
        <v>0</v>
      </c>
      <c r="Q242" s="196">
        <v>0</v>
      </c>
      <c r="R242" s="196">
        <f>Q242*H242</f>
        <v>0</v>
      </c>
      <c r="S242" s="196">
        <v>0</v>
      </c>
      <c r="T242" s="197">
        <f>S242*H242</f>
        <v>0</v>
      </c>
      <c r="AR242" s="24" t="s">
        <v>164</v>
      </c>
      <c r="AT242" s="24" t="s">
        <v>136</v>
      </c>
      <c r="AU242" s="24" t="s">
        <v>83</v>
      </c>
      <c r="AY242" s="24" t="s">
        <v>132</v>
      </c>
      <c r="BE242" s="198">
        <f>IF(N242="základní",J242,0)</f>
        <v>0</v>
      </c>
      <c r="BF242" s="198">
        <f>IF(N242="snížená",J242,0)</f>
        <v>0</v>
      </c>
      <c r="BG242" s="198">
        <f>IF(N242="zákl. přenesená",J242,0)</f>
        <v>0</v>
      </c>
      <c r="BH242" s="198">
        <f>IF(N242="sníž. přenesená",J242,0)</f>
        <v>0</v>
      </c>
      <c r="BI242" s="198">
        <f>IF(N242="nulová",J242,0)</f>
        <v>0</v>
      </c>
      <c r="BJ242" s="24" t="s">
        <v>76</v>
      </c>
      <c r="BK242" s="198">
        <f>ROUND(I242*H242,2)</f>
        <v>0</v>
      </c>
      <c r="BL242" s="24" t="s">
        <v>164</v>
      </c>
      <c r="BM242" s="24" t="s">
        <v>496</v>
      </c>
    </row>
    <row r="243" spans="2:65" s="1" customFormat="1" ht="40.5">
      <c r="B243" s="41"/>
      <c r="C243" s="63"/>
      <c r="D243" s="199" t="s">
        <v>150</v>
      </c>
      <c r="E243" s="63"/>
      <c r="F243" s="200" t="s">
        <v>497</v>
      </c>
      <c r="G243" s="63"/>
      <c r="H243" s="63"/>
      <c r="I243" s="158"/>
      <c r="J243" s="63"/>
      <c r="K243" s="63"/>
      <c r="L243" s="61"/>
      <c r="M243" s="201"/>
      <c r="N243" s="42"/>
      <c r="O243" s="42"/>
      <c r="P243" s="42"/>
      <c r="Q243" s="42"/>
      <c r="R243" s="42"/>
      <c r="S243" s="42"/>
      <c r="T243" s="78"/>
      <c r="AT243" s="24" t="s">
        <v>150</v>
      </c>
      <c r="AU243" s="24" t="s">
        <v>83</v>
      </c>
    </row>
    <row r="244" spans="2:65" s="1" customFormat="1" ht="25.5" customHeight="1">
      <c r="B244" s="41"/>
      <c r="C244" s="187" t="s">
        <v>498</v>
      </c>
      <c r="D244" s="187" t="s">
        <v>136</v>
      </c>
      <c r="E244" s="188" t="s">
        <v>499</v>
      </c>
      <c r="F244" s="189" t="s">
        <v>500</v>
      </c>
      <c r="G244" s="190" t="s">
        <v>272</v>
      </c>
      <c r="H244" s="191">
        <v>44</v>
      </c>
      <c r="I244" s="192"/>
      <c r="J244" s="193">
        <f>ROUND(I244*H244,2)</f>
        <v>0</v>
      </c>
      <c r="K244" s="189" t="s">
        <v>140</v>
      </c>
      <c r="L244" s="61"/>
      <c r="M244" s="194" t="s">
        <v>21</v>
      </c>
      <c r="N244" s="195" t="s">
        <v>42</v>
      </c>
      <c r="O244" s="42"/>
      <c r="P244" s="196">
        <f>O244*H244</f>
        <v>0</v>
      </c>
      <c r="Q244" s="196">
        <v>0</v>
      </c>
      <c r="R244" s="196">
        <f>Q244*H244</f>
        <v>0</v>
      </c>
      <c r="S244" s="196">
        <v>0</v>
      </c>
      <c r="T244" s="197">
        <f>S244*H244</f>
        <v>0</v>
      </c>
      <c r="AR244" s="24" t="s">
        <v>164</v>
      </c>
      <c r="AT244" s="24" t="s">
        <v>136</v>
      </c>
      <c r="AU244" s="24" t="s">
        <v>83</v>
      </c>
      <c r="AY244" s="24" t="s">
        <v>132</v>
      </c>
      <c r="BE244" s="198">
        <f>IF(N244="základní",J244,0)</f>
        <v>0</v>
      </c>
      <c r="BF244" s="198">
        <f>IF(N244="snížená",J244,0)</f>
        <v>0</v>
      </c>
      <c r="BG244" s="198">
        <f>IF(N244="zákl. přenesená",J244,0)</f>
        <v>0</v>
      </c>
      <c r="BH244" s="198">
        <f>IF(N244="sníž. přenesená",J244,0)</f>
        <v>0</v>
      </c>
      <c r="BI244" s="198">
        <f>IF(N244="nulová",J244,0)</f>
        <v>0</v>
      </c>
      <c r="BJ244" s="24" t="s">
        <v>76</v>
      </c>
      <c r="BK244" s="198">
        <f>ROUND(I244*H244,2)</f>
        <v>0</v>
      </c>
      <c r="BL244" s="24" t="s">
        <v>164</v>
      </c>
      <c r="BM244" s="24" t="s">
        <v>501</v>
      </c>
    </row>
    <row r="245" spans="2:65" s="1" customFormat="1" ht="40.5">
      <c r="B245" s="41"/>
      <c r="C245" s="63"/>
      <c r="D245" s="199" t="s">
        <v>150</v>
      </c>
      <c r="E245" s="63"/>
      <c r="F245" s="200" t="s">
        <v>497</v>
      </c>
      <c r="G245" s="63"/>
      <c r="H245" s="63"/>
      <c r="I245" s="158"/>
      <c r="J245" s="63"/>
      <c r="K245" s="63"/>
      <c r="L245" s="61"/>
      <c r="M245" s="201"/>
      <c r="N245" s="42"/>
      <c r="O245" s="42"/>
      <c r="P245" s="42"/>
      <c r="Q245" s="42"/>
      <c r="R245" s="42"/>
      <c r="S245" s="42"/>
      <c r="T245" s="78"/>
      <c r="AT245" s="24" t="s">
        <v>150</v>
      </c>
      <c r="AU245" s="24" t="s">
        <v>83</v>
      </c>
    </row>
    <row r="246" spans="2:65" s="1" customFormat="1" ht="38.25" customHeight="1">
      <c r="B246" s="41"/>
      <c r="C246" s="187" t="s">
        <v>502</v>
      </c>
      <c r="D246" s="187" t="s">
        <v>136</v>
      </c>
      <c r="E246" s="188" t="s">
        <v>503</v>
      </c>
      <c r="F246" s="189" t="s">
        <v>504</v>
      </c>
      <c r="G246" s="190" t="s">
        <v>272</v>
      </c>
      <c r="H246" s="191">
        <v>56</v>
      </c>
      <c r="I246" s="192"/>
      <c r="J246" s="193">
        <f>ROUND(I246*H246,2)</f>
        <v>0</v>
      </c>
      <c r="K246" s="189" t="s">
        <v>140</v>
      </c>
      <c r="L246" s="61"/>
      <c r="M246" s="194" t="s">
        <v>21</v>
      </c>
      <c r="N246" s="195" t="s">
        <v>42</v>
      </c>
      <c r="O246" s="42"/>
      <c r="P246" s="196">
        <f>O246*H246</f>
        <v>0</v>
      </c>
      <c r="Q246" s="196">
        <v>0</v>
      </c>
      <c r="R246" s="196">
        <f>Q246*H246</f>
        <v>0</v>
      </c>
      <c r="S246" s="196">
        <v>0</v>
      </c>
      <c r="T246" s="197">
        <f>S246*H246</f>
        <v>0</v>
      </c>
      <c r="AR246" s="24" t="s">
        <v>164</v>
      </c>
      <c r="AT246" s="24" t="s">
        <v>136</v>
      </c>
      <c r="AU246" s="24" t="s">
        <v>83</v>
      </c>
      <c r="AY246" s="24" t="s">
        <v>132</v>
      </c>
      <c r="BE246" s="198">
        <f>IF(N246="základní",J246,0)</f>
        <v>0</v>
      </c>
      <c r="BF246" s="198">
        <f>IF(N246="snížená",J246,0)</f>
        <v>0</v>
      </c>
      <c r="BG246" s="198">
        <f>IF(N246="zákl. přenesená",J246,0)</f>
        <v>0</v>
      </c>
      <c r="BH246" s="198">
        <f>IF(N246="sníž. přenesená",J246,0)</f>
        <v>0</v>
      </c>
      <c r="BI246" s="198">
        <f>IF(N246="nulová",J246,0)</f>
        <v>0</v>
      </c>
      <c r="BJ246" s="24" t="s">
        <v>76</v>
      </c>
      <c r="BK246" s="198">
        <f>ROUND(I246*H246,2)</f>
        <v>0</v>
      </c>
      <c r="BL246" s="24" t="s">
        <v>164</v>
      </c>
      <c r="BM246" s="24" t="s">
        <v>505</v>
      </c>
    </row>
    <row r="247" spans="2:65" s="1" customFormat="1" ht="40.5">
      <c r="B247" s="41"/>
      <c r="C247" s="63"/>
      <c r="D247" s="199" t="s">
        <v>150</v>
      </c>
      <c r="E247" s="63"/>
      <c r="F247" s="200" t="s">
        <v>497</v>
      </c>
      <c r="G247" s="63"/>
      <c r="H247" s="63"/>
      <c r="I247" s="158"/>
      <c r="J247" s="63"/>
      <c r="K247" s="63"/>
      <c r="L247" s="61"/>
      <c r="M247" s="201"/>
      <c r="N247" s="42"/>
      <c r="O247" s="42"/>
      <c r="P247" s="42"/>
      <c r="Q247" s="42"/>
      <c r="R247" s="42"/>
      <c r="S247" s="42"/>
      <c r="T247" s="78"/>
      <c r="AT247" s="24" t="s">
        <v>150</v>
      </c>
      <c r="AU247" s="24" t="s">
        <v>83</v>
      </c>
    </row>
    <row r="248" spans="2:65" s="1" customFormat="1" ht="25.5" customHeight="1">
      <c r="B248" s="41"/>
      <c r="C248" s="187" t="s">
        <v>506</v>
      </c>
      <c r="D248" s="187" t="s">
        <v>136</v>
      </c>
      <c r="E248" s="188" t="s">
        <v>507</v>
      </c>
      <c r="F248" s="189" t="s">
        <v>508</v>
      </c>
      <c r="G248" s="190" t="s">
        <v>139</v>
      </c>
      <c r="H248" s="191">
        <v>4</v>
      </c>
      <c r="I248" s="192"/>
      <c r="J248" s="193">
        <f>ROUND(I248*H248,2)</f>
        <v>0</v>
      </c>
      <c r="K248" s="189" t="s">
        <v>140</v>
      </c>
      <c r="L248" s="61"/>
      <c r="M248" s="194" t="s">
        <v>21</v>
      </c>
      <c r="N248" s="195" t="s">
        <v>42</v>
      </c>
      <c r="O248" s="42"/>
      <c r="P248" s="196">
        <f>O248*H248</f>
        <v>0</v>
      </c>
      <c r="Q248" s="196">
        <v>8.8000000000000003E-4</v>
      </c>
      <c r="R248" s="196">
        <f>Q248*H248</f>
        <v>3.5200000000000001E-3</v>
      </c>
      <c r="S248" s="196">
        <v>0</v>
      </c>
      <c r="T248" s="197">
        <f>S248*H248</f>
        <v>0</v>
      </c>
      <c r="AR248" s="24" t="s">
        <v>164</v>
      </c>
      <c r="AT248" s="24" t="s">
        <v>136</v>
      </c>
      <c r="AU248" s="24" t="s">
        <v>83</v>
      </c>
      <c r="AY248" s="24" t="s">
        <v>132</v>
      </c>
      <c r="BE248" s="198">
        <f>IF(N248="základní",J248,0)</f>
        <v>0</v>
      </c>
      <c r="BF248" s="198">
        <f>IF(N248="snížená",J248,0)</f>
        <v>0</v>
      </c>
      <c r="BG248" s="198">
        <f>IF(N248="zákl. přenesená",J248,0)</f>
        <v>0</v>
      </c>
      <c r="BH248" s="198">
        <f>IF(N248="sníž. přenesená",J248,0)</f>
        <v>0</v>
      </c>
      <c r="BI248" s="198">
        <f>IF(N248="nulová",J248,0)</f>
        <v>0</v>
      </c>
      <c r="BJ248" s="24" t="s">
        <v>76</v>
      </c>
      <c r="BK248" s="198">
        <f>ROUND(I248*H248,2)</f>
        <v>0</v>
      </c>
      <c r="BL248" s="24" t="s">
        <v>164</v>
      </c>
      <c r="BM248" s="24" t="s">
        <v>509</v>
      </c>
    </row>
    <row r="249" spans="2:65" s="1" customFormat="1" ht="38.25" customHeight="1">
      <c r="B249" s="41"/>
      <c r="C249" s="187" t="s">
        <v>510</v>
      </c>
      <c r="D249" s="187" t="s">
        <v>136</v>
      </c>
      <c r="E249" s="188" t="s">
        <v>511</v>
      </c>
      <c r="F249" s="189" t="s">
        <v>512</v>
      </c>
      <c r="G249" s="190" t="s">
        <v>240</v>
      </c>
      <c r="H249" s="191">
        <v>1.0640000000000001</v>
      </c>
      <c r="I249" s="192"/>
      <c r="J249" s="193">
        <f>ROUND(I249*H249,2)</f>
        <v>0</v>
      </c>
      <c r="K249" s="189" t="s">
        <v>140</v>
      </c>
      <c r="L249" s="61"/>
      <c r="M249" s="194" t="s">
        <v>21</v>
      </c>
      <c r="N249" s="195" t="s">
        <v>42</v>
      </c>
      <c r="O249" s="42"/>
      <c r="P249" s="196">
        <f>O249*H249</f>
        <v>0</v>
      </c>
      <c r="Q249" s="196">
        <v>0</v>
      </c>
      <c r="R249" s="196">
        <f>Q249*H249</f>
        <v>0</v>
      </c>
      <c r="S249" s="196">
        <v>0</v>
      </c>
      <c r="T249" s="197">
        <f>S249*H249</f>
        <v>0</v>
      </c>
      <c r="AR249" s="24" t="s">
        <v>164</v>
      </c>
      <c r="AT249" s="24" t="s">
        <v>136</v>
      </c>
      <c r="AU249" s="24" t="s">
        <v>83</v>
      </c>
      <c r="AY249" s="24" t="s">
        <v>132</v>
      </c>
      <c r="BE249" s="198">
        <f>IF(N249="základní",J249,0)</f>
        <v>0</v>
      </c>
      <c r="BF249" s="198">
        <f>IF(N249="snížená",J249,0)</f>
        <v>0</v>
      </c>
      <c r="BG249" s="198">
        <f>IF(N249="zákl. přenesená",J249,0)</f>
        <v>0</v>
      </c>
      <c r="BH249" s="198">
        <f>IF(N249="sníž. přenesená",J249,0)</f>
        <v>0</v>
      </c>
      <c r="BI249" s="198">
        <f>IF(N249="nulová",J249,0)</f>
        <v>0</v>
      </c>
      <c r="BJ249" s="24" t="s">
        <v>76</v>
      </c>
      <c r="BK249" s="198">
        <f>ROUND(I249*H249,2)</f>
        <v>0</v>
      </c>
      <c r="BL249" s="24" t="s">
        <v>164</v>
      </c>
      <c r="BM249" s="24" t="s">
        <v>513</v>
      </c>
    </row>
    <row r="250" spans="2:65" s="1" customFormat="1" ht="121.5">
      <c r="B250" s="41"/>
      <c r="C250" s="63"/>
      <c r="D250" s="199" t="s">
        <v>150</v>
      </c>
      <c r="E250" s="63"/>
      <c r="F250" s="200" t="s">
        <v>313</v>
      </c>
      <c r="G250" s="63"/>
      <c r="H250" s="63"/>
      <c r="I250" s="158"/>
      <c r="J250" s="63"/>
      <c r="K250" s="63"/>
      <c r="L250" s="61"/>
      <c r="M250" s="201"/>
      <c r="N250" s="42"/>
      <c r="O250" s="42"/>
      <c r="P250" s="42"/>
      <c r="Q250" s="42"/>
      <c r="R250" s="42"/>
      <c r="S250" s="42"/>
      <c r="T250" s="78"/>
      <c r="AT250" s="24" t="s">
        <v>150</v>
      </c>
      <c r="AU250" s="24" t="s">
        <v>83</v>
      </c>
    </row>
    <row r="251" spans="2:65" s="10" customFormat="1" ht="29.85" customHeight="1">
      <c r="B251" s="171"/>
      <c r="C251" s="172"/>
      <c r="D251" s="173" t="s">
        <v>70</v>
      </c>
      <c r="E251" s="185" t="s">
        <v>514</v>
      </c>
      <c r="F251" s="185" t="s">
        <v>515</v>
      </c>
      <c r="G251" s="172"/>
      <c r="H251" s="172"/>
      <c r="I251" s="175"/>
      <c r="J251" s="186">
        <f>BK251</f>
        <v>0</v>
      </c>
      <c r="K251" s="172"/>
      <c r="L251" s="177"/>
      <c r="M251" s="178"/>
      <c r="N251" s="179"/>
      <c r="O251" s="179"/>
      <c r="P251" s="180">
        <f>SUM(P252:P258)</f>
        <v>0</v>
      </c>
      <c r="Q251" s="179"/>
      <c r="R251" s="180">
        <f>SUM(R252:R258)</f>
        <v>2.1420000000000002E-2</v>
      </c>
      <c r="S251" s="179"/>
      <c r="T251" s="181">
        <f>SUM(T252:T258)</f>
        <v>0</v>
      </c>
      <c r="AR251" s="182" t="s">
        <v>83</v>
      </c>
      <c r="AT251" s="183" t="s">
        <v>70</v>
      </c>
      <c r="AU251" s="183" t="s">
        <v>76</v>
      </c>
      <c r="AY251" s="182" t="s">
        <v>132</v>
      </c>
      <c r="BK251" s="184">
        <f>SUM(BK252:BK258)</f>
        <v>0</v>
      </c>
    </row>
    <row r="252" spans="2:65" s="1" customFormat="1" ht="25.5" customHeight="1">
      <c r="B252" s="41"/>
      <c r="C252" s="187" t="s">
        <v>516</v>
      </c>
      <c r="D252" s="187" t="s">
        <v>136</v>
      </c>
      <c r="E252" s="188" t="s">
        <v>517</v>
      </c>
      <c r="F252" s="189" t="s">
        <v>518</v>
      </c>
      <c r="G252" s="190" t="s">
        <v>139</v>
      </c>
      <c r="H252" s="191">
        <v>9</v>
      </c>
      <c r="I252" s="192"/>
      <c r="J252" s="193">
        <f t="shared" ref="J252:J257" si="30">ROUND(I252*H252,2)</f>
        <v>0</v>
      </c>
      <c r="K252" s="189" t="s">
        <v>140</v>
      </c>
      <c r="L252" s="61"/>
      <c r="M252" s="194" t="s">
        <v>21</v>
      </c>
      <c r="N252" s="195" t="s">
        <v>42</v>
      </c>
      <c r="O252" s="42"/>
      <c r="P252" s="196">
        <f t="shared" ref="P252:P257" si="31">O252*H252</f>
        <v>0</v>
      </c>
      <c r="Q252" s="196">
        <v>2.7E-4</v>
      </c>
      <c r="R252" s="196">
        <f t="shared" ref="R252:R257" si="32">Q252*H252</f>
        <v>2.4299999999999999E-3</v>
      </c>
      <c r="S252" s="196">
        <v>0</v>
      </c>
      <c r="T252" s="197">
        <f t="shared" ref="T252:T257" si="33">S252*H252</f>
        <v>0</v>
      </c>
      <c r="AR252" s="24" t="s">
        <v>164</v>
      </c>
      <c r="AT252" s="24" t="s">
        <v>136</v>
      </c>
      <c r="AU252" s="24" t="s">
        <v>83</v>
      </c>
      <c r="AY252" s="24" t="s">
        <v>132</v>
      </c>
      <c r="BE252" s="198">
        <f t="shared" ref="BE252:BE257" si="34">IF(N252="základní",J252,0)</f>
        <v>0</v>
      </c>
      <c r="BF252" s="198">
        <f t="shared" ref="BF252:BF257" si="35">IF(N252="snížená",J252,0)</f>
        <v>0</v>
      </c>
      <c r="BG252" s="198">
        <f t="shared" ref="BG252:BG257" si="36">IF(N252="zákl. přenesená",J252,0)</f>
        <v>0</v>
      </c>
      <c r="BH252" s="198">
        <f t="shared" ref="BH252:BH257" si="37">IF(N252="sníž. přenesená",J252,0)</f>
        <v>0</v>
      </c>
      <c r="BI252" s="198">
        <f t="shared" ref="BI252:BI257" si="38">IF(N252="nulová",J252,0)</f>
        <v>0</v>
      </c>
      <c r="BJ252" s="24" t="s">
        <v>76</v>
      </c>
      <c r="BK252" s="198">
        <f t="shared" ref="BK252:BK257" si="39">ROUND(I252*H252,2)</f>
        <v>0</v>
      </c>
      <c r="BL252" s="24" t="s">
        <v>164</v>
      </c>
      <c r="BM252" s="24" t="s">
        <v>519</v>
      </c>
    </row>
    <row r="253" spans="2:65" s="1" customFormat="1" ht="16.5" customHeight="1">
      <c r="B253" s="41"/>
      <c r="C253" s="187" t="s">
        <v>520</v>
      </c>
      <c r="D253" s="187" t="s">
        <v>136</v>
      </c>
      <c r="E253" s="188" t="s">
        <v>521</v>
      </c>
      <c r="F253" s="189" t="s">
        <v>522</v>
      </c>
      <c r="G253" s="190" t="s">
        <v>139</v>
      </c>
      <c r="H253" s="191">
        <v>12</v>
      </c>
      <c r="I253" s="192"/>
      <c r="J253" s="193">
        <f t="shared" si="30"/>
        <v>0</v>
      </c>
      <c r="K253" s="189" t="s">
        <v>140</v>
      </c>
      <c r="L253" s="61"/>
      <c r="M253" s="194" t="s">
        <v>21</v>
      </c>
      <c r="N253" s="195" t="s">
        <v>42</v>
      </c>
      <c r="O253" s="42"/>
      <c r="P253" s="196">
        <f t="shared" si="31"/>
        <v>0</v>
      </c>
      <c r="Q253" s="196">
        <v>1.2800000000000001E-3</v>
      </c>
      <c r="R253" s="196">
        <f t="shared" si="32"/>
        <v>1.5360000000000002E-2</v>
      </c>
      <c r="S253" s="196">
        <v>0</v>
      </c>
      <c r="T253" s="197">
        <f t="shared" si="33"/>
        <v>0</v>
      </c>
      <c r="AR253" s="24" t="s">
        <v>164</v>
      </c>
      <c r="AT253" s="24" t="s">
        <v>136</v>
      </c>
      <c r="AU253" s="24" t="s">
        <v>83</v>
      </c>
      <c r="AY253" s="24" t="s">
        <v>132</v>
      </c>
      <c r="BE253" s="198">
        <f t="shared" si="34"/>
        <v>0</v>
      </c>
      <c r="BF253" s="198">
        <f t="shared" si="35"/>
        <v>0</v>
      </c>
      <c r="BG253" s="198">
        <f t="shared" si="36"/>
        <v>0</v>
      </c>
      <c r="BH253" s="198">
        <f t="shared" si="37"/>
        <v>0</v>
      </c>
      <c r="BI253" s="198">
        <f t="shared" si="38"/>
        <v>0</v>
      </c>
      <c r="BJ253" s="24" t="s">
        <v>76</v>
      </c>
      <c r="BK253" s="198">
        <f t="shared" si="39"/>
        <v>0</v>
      </c>
      <c r="BL253" s="24" t="s">
        <v>164</v>
      </c>
      <c r="BM253" s="24" t="s">
        <v>523</v>
      </c>
    </row>
    <row r="254" spans="2:65" s="1" customFormat="1" ht="16.5" customHeight="1">
      <c r="B254" s="41"/>
      <c r="C254" s="187" t="s">
        <v>524</v>
      </c>
      <c r="D254" s="187" t="s">
        <v>136</v>
      </c>
      <c r="E254" s="188" t="s">
        <v>525</v>
      </c>
      <c r="F254" s="189" t="s">
        <v>526</v>
      </c>
      <c r="G254" s="190" t="s">
        <v>139</v>
      </c>
      <c r="H254" s="191">
        <v>4</v>
      </c>
      <c r="I254" s="192"/>
      <c r="J254" s="193">
        <f t="shared" si="30"/>
        <v>0</v>
      </c>
      <c r="K254" s="189" t="s">
        <v>140</v>
      </c>
      <c r="L254" s="61"/>
      <c r="M254" s="194" t="s">
        <v>21</v>
      </c>
      <c r="N254" s="195" t="s">
        <v>42</v>
      </c>
      <c r="O254" s="42"/>
      <c r="P254" s="196">
        <f t="shared" si="31"/>
        <v>0</v>
      </c>
      <c r="Q254" s="196">
        <v>2.2000000000000001E-4</v>
      </c>
      <c r="R254" s="196">
        <f t="shared" si="32"/>
        <v>8.8000000000000003E-4</v>
      </c>
      <c r="S254" s="196">
        <v>0</v>
      </c>
      <c r="T254" s="197">
        <f t="shared" si="33"/>
        <v>0</v>
      </c>
      <c r="AR254" s="24" t="s">
        <v>164</v>
      </c>
      <c r="AT254" s="24" t="s">
        <v>136</v>
      </c>
      <c r="AU254" s="24" t="s">
        <v>83</v>
      </c>
      <c r="AY254" s="24" t="s">
        <v>132</v>
      </c>
      <c r="BE254" s="198">
        <f t="shared" si="34"/>
        <v>0</v>
      </c>
      <c r="BF254" s="198">
        <f t="shared" si="35"/>
        <v>0</v>
      </c>
      <c r="BG254" s="198">
        <f t="shared" si="36"/>
        <v>0</v>
      </c>
      <c r="BH254" s="198">
        <f t="shared" si="37"/>
        <v>0</v>
      </c>
      <c r="BI254" s="198">
        <f t="shared" si="38"/>
        <v>0</v>
      </c>
      <c r="BJ254" s="24" t="s">
        <v>76</v>
      </c>
      <c r="BK254" s="198">
        <f t="shared" si="39"/>
        <v>0</v>
      </c>
      <c r="BL254" s="24" t="s">
        <v>164</v>
      </c>
      <c r="BM254" s="24" t="s">
        <v>527</v>
      </c>
    </row>
    <row r="255" spans="2:65" s="1" customFormat="1" ht="25.5" customHeight="1">
      <c r="B255" s="41"/>
      <c r="C255" s="187" t="s">
        <v>528</v>
      </c>
      <c r="D255" s="187" t="s">
        <v>136</v>
      </c>
      <c r="E255" s="188" t="s">
        <v>529</v>
      </c>
      <c r="F255" s="189" t="s">
        <v>530</v>
      </c>
      <c r="G255" s="190" t="s">
        <v>139</v>
      </c>
      <c r="H255" s="191">
        <v>1</v>
      </c>
      <c r="I255" s="192"/>
      <c r="J255" s="193">
        <f t="shared" si="30"/>
        <v>0</v>
      </c>
      <c r="K255" s="189" t="s">
        <v>140</v>
      </c>
      <c r="L255" s="61"/>
      <c r="M255" s="194" t="s">
        <v>21</v>
      </c>
      <c r="N255" s="195" t="s">
        <v>42</v>
      </c>
      <c r="O255" s="42"/>
      <c r="P255" s="196">
        <f t="shared" si="31"/>
        <v>0</v>
      </c>
      <c r="Q255" s="196">
        <v>1.07E-3</v>
      </c>
      <c r="R255" s="196">
        <f t="shared" si="32"/>
        <v>1.07E-3</v>
      </c>
      <c r="S255" s="196">
        <v>0</v>
      </c>
      <c r="T255" s="197">
        <f t="shared" si="33"/>
        <v>0</v>
      </c>
      <c r="AR255" s="24" t="s">
        <v>164</v>
      </c>
      <c r="AT255" s="24" t="s">
        <v>136</v>
      </c>
      <c r="AU255" s="24" t="s">
        <v>83</v>
      </c>
      <c r="AY255" s="24" t="s">
        <v>132</v>
      </c>
      <c r="BE255" s="198">
        <f t="shared" si="34"/>
        <v>0</v>
      </c>
      <c r="BF255" s="198">
        <f t="shared" si="35"/>
        <v>0</v>
      </c>
      <c r="BG255" s="198">
        <f t="shared" si="36"/>
        <v>0</v>
      </c>
      <c r="BH255" s="198">
        <f t="shared" si="37"/>
        <v>0</v>
      </c>
      <c r="BI255" s="198">
        <f t="shared" si="38"/>
        <v>0</v>
      </c>
      <c r="BJ255" s="24" t="s">
        <v>76</v>
      </c>
      <c r="BK255" s="198">
        <f t="shared" si="39"/>
        <v>0</v>
      </c>
      <c r="BL255" s="24" t="s">
        <v>164</v>
      </c>
      <c r="BM255" s="24" t="s">
        <v>531</v>
      </c>
    </row>
    <row r="256" spans="2:65" s="1" customFormat="1" ht="16.5" customHeight="1">
      <c r="B256" s="41"/>
      <c r="C256" s="187" t="s">
        <v>532</v>
      </c>
      <c r="D256" s="187" t="s">
        <v>136</v>
      </c>
      <c r="E256" s="188" t="s">
        <v>533</v>
      </c>
      <c r="F256" s="189" t="s">
        <v>534</v>
      </c>
      <c r="G256" s="190" t="s">
        <v>139</v>
      </c>
      <c r="H256" s="191">
        <v>1</v>
      </c>
      <c r="I256" s="192"/>
      <c r="J256" s="193">
        <f t="shared" si="30"/>
        <v>0</v>
      </c>
      <c r="K256" s="189" t="s">
        <v>140</v>
      </c>
      <c r="L256" s="61"/>
      <c r="M256" s="194" t="s">
        <v>21</v>
      </c>
      <c r="N256" s="195" t="s">
        <v>42</v>
      </c>
      <c r="O256" s="42"/>
      <c r="P256" s="196">
        <f t="shared" si="31"/>
        <v>0</v>
      </c>
      <c r="Q256" s="196">
        <v>1.6800000000000001E-3</v>
      </c>
      <c r="R256" s="196">
        <f t="shared" si="32"/>
        <v>1.6800000000000001E-3</v>
      </c>
      <c r="S256" s="196">
        <v>0</v>
      </c>
      <c r="T256" s="197">
        <f t="shared" si="33"/>
        <v>0</v>
      </c>
      <c r="AR256" s="24" t="s">
        <v>164</v>
      </c>
      <c r="AT256" s="24" t="s">
        <v>136</v>
      </c>
      <c r="AU256" s="24" t="s">
        <v>83</v>
      </c>
      <c r="AY256" s="24" t="s">
        <v>132</v>
      </c>
      <c r="BE256" s="198">
        <f t="shared" si="34"/>
        <v>0</v>
      </c>
      <c r="BF256" s="198">
        <f t="shared" si="35"/>
        <v>0</v>
      </c>
      <c r="BG256" s="198">
        <f t="shared" si="36"/>
        <v>0</v>
      </c>
      <c r="BH256" s="198">
        <f t="shared" si="37"/>
        <v>0</v>
      </c>
      <c r="BI256" s="198">
        <f t="shared" si="38"/>
        <v>0</v>
      </c>
      <c r="BJ256" s="24" t="s">
        <v>76</v>
      </c>
      <c r="BK256" s="198">
        <f t="shared" si="39"/>
        <v>0</v>
      </c>
      <c r="BL256" s="24" t="s">
        <v>164</v>
      </c>
      <c r="BM256" s="24" t="s">
        <v>535</v>
      </c>
    </row>
    <row r="257" spans="2:65" s="1" customFormat="1" ht="25.5" customHeight="1">
      <c r="B257" s="41"/>
      <c r="C257" s="187" t="s">
        <v>536</v>
      </c>
      <c r="D257" s="187" t="s">
        <v>136</v>
      </c>
      <c r="E257" s="188" t="s">
        <v>537</v>
      </c>
      <c r="F257" s="189" t="s">
        <v>538</v>
      </c>
      <c r="G257" s="190" t="s">
        <v>240</v>
      </c>
      <c r="H257" s="191">
        <v>2.1000000000000001E-2</v>
      </c>
      <c r="I257" s="192"/>
      <c r="J257" s="193">
        <f t="shared" si="30"/>
        <v>0</v>
      </c>
      <c r="K257" s="189" t="s">
        <v>140</v>
      </c>
      <c r="L257" s="61"/>
      <c r="M257" s="194" t="s">
        <v>21</v>
      </c>
      <c r="N257" s="195" t="s">
        <v>42</v>
      </c>
      <c r="O257" s="42"/>
      <c r="P257" s="196">
        <f t="shared" si="31"/>
        <v>0</v>
      </c>
      <c r="Q257" s="196">
        <v>0</v>
      </c>
      <c r="R257" s="196">
        <f t="shared" si="32"/>
        <v>0</v>
      </c>
      <c r="S257" s="196">
        <v>0</v>
      </c>
      <c r="T257" s="197">
        <f t="shared" si="33"/>
        <v>0</v>
      </c>
      <c r="AR257" s="24" t="s">
        <v>164</v>
      </c>
      <c r="AT257" s="24" t="s">
        <v>136</v>
      </c>
      <c r="AU257" s="24" t="s">
        <v>83</v>
      </c>
      <c r="AY257" s="24" t="s">
        <v>132</v>
      </c>
      <c r="BE257" s="198">
        <f t="shared" si="34"/>
        <v>0</v>
      </c>
      <c r="BF257" s="198">
        <f t="shared" si="35"/>
        <v>0</v>
      </c>
      <c r="BG257" s="198">
        <f t="shared" si="36"/>
        <v>0</v>
      </c>
      <c r="BH257" s="198">
        <f t="shared" si="37"/>
        <v>0</v>
      </c>
      <c r="BI257" s="198">
        <f t="shared" si="38"/>
        <v>0</v>
      </c>
      <c r="BJ257" s="24" t="s">
        <v>76</v>
      </c>
      <c r="BK257" s="198">
        <f t="shared" si="39"/>
        <v>0</v>
      </c>
      <c r="BL257" s="24" t="s">
        <v>164</v>
      </c>
      <c r="BM257" s="24" t="s">
        <v>539</v>
      </c>
    </row>
    <row r="258" spans="2:65" s="1" customFormat="1" ht="121.5">
      <c r="B258" s="41"/>
      <c r="C258" s="63"/>
      <c r="D258" s="199" t="s">
        <v>150</v>
      </c>
      <c r="E258" s="63"/>
      <c r="F258" s="200" t="s">
        <v>540</v>
      </c>
      <c r="G258" s="63"/>
      <c r="H258" s="63"/>
      <c r="I258" s="158"/>
      <c r="J258" s="63"/>
      <c r="K258" s="63"/>
      <c r="L258" s="61"/>
      <c r="M258" s="201"/>
      <c r="N258" s="42"/>
      <c r="O258" s="42"/>
      <c r="P258" s="42"/>
      <c r="Q258" s="42"/>
      <c r="R258" s="42"/>
      <c r="S258" s="42"/>
      <c r="T258" s="78"/>
      <c r="AT258" s="24" t="s">
        <v>150</v>
      </c>
      <c r="AU258" s="24" t="s">
        <v>83</v>
      </c>
    </row>
    <row r="259" spans="2:65" s="10" customFormat="1" ht="29.85" customHeight="1">
      <c r="B259" s="171"/>
      <c r="C259" s="172"/>
      <c r="D259" s="173" t="s">
        <v>70</v>
      </c>
      <c r="E259" s="185" t="s">
        <v>541</v>
      </c>
      <c r="F259" s="185" t="s">
        <v>542</v>
      </c>
      <c r="G259" s="172"/>
      <c r="H259" s="172"/>
      <c r="I259" s="175"/>
      <c r="J259" s="186">
        <f>BK259</f>
        <v>0</v>
      </c>
      <c r="K259" s="172"/>
      <c r="L259" s="177"/>
      <c r="M259" s="178"/>
      <c r="N259" s="179"/>
      <c r="O259" s="179"/>
      <c r="P259" s="180">
        <f>P260</f>
        <v>0</v>
      </c>
      <c r="Q259" s="179"/>
      <c r="R259" s="180">
        <f>R260</f>
        <v>0</v>
      </c>
      <c r="S259" s="179"/>
      <c r="T259" s="181">
        <f>T260</f>
        <v>0</v>
      </c>
      <c r="AR259" s="182" t="s">
        <v>83</v>
      </c>
      <c r="AT259" s="183" t="s">
        <v>70</v>
      </c>
      <c r="AU259" s="183" t="s">
        <v>76</v>
      </c>
      <c r="AY259" s="182" t="s">
        <v>132</v>
      </c>
      <c r="BK259" s="184">
        <f>BK260</f>
        <v>0</v>
      </c>
    </row>
    <row r="260" spans="2:65" s="1" customFormat="1" ht="25.5" customHeight="1">
      <c r="B260" s="41"/>
      <c r="C260" s="187" t="s">
        <v>543</v>
      </c>
      <c r="D260" s="187" t="s">
        <v>136</v>
      </c>
      <c r="E260" s="188" t="s">
        <v>544</v>
      </c>
      <c r="F260" s="189" t="s">
        <v>545</v>
      </c>
      <c r="G260" s="190" t="s">
        <v>214</v>
      </c>
      <c r="H260" s="191">
        <v>1</v>
      </c>
      <c r="I260" s="192"/>
      <c r="J260" s="193">
        <f>ROUND(I260*H260,2)</f>
        <v>0</v>
      </c>
      <c r="K260" s="189" t="s">
        <v>21</v>
      </c>
      <c r="L260" s="61"/>
      <c r="M260" s="194" t="s">
        <v>21</v>
      </c>
      <c r="N260" s="195" t="s">
        <v>42</v>
      </c>
      <c r="O260" s="42"/>
      <c r="P260" s="196">
        <f>O260*H260</f>
        <v>0</v>
      </c>
      <c r="Q260" s="196">
        <v>0</v>
      </c>
      <c r="R260" s="196">
        <f>Q260*H260</f>
        <v>0</v>
      </c>
      <c r="S260" s="196">
        <v>0</v>
      </c>
      <c r="T260" s="197">
        <f>S260*H260</f>
        <v>0</v>
      </c>
      <c r="AR260" s="24" t="s">
        <v>164</v>
      </c>
      <c r="AT260" s="24" t="s">
        <v>136</v>
      </c>
      <c r="AU260" s="24" t="s">
        <v>83</v>
      </c>
      <c r="AY260" s="24" t="s">
        <v>132</v>
      </c>
      <c r="BE260" s="198">
        <f>IF(N260="základní",J260,0)</f>
        <v>0</v>
      </c>
      <c r="BF260" s="198">
        <f>IF(N260="snížená",J260,0)</f>
        <v>0</v>
      </c>
      <c r="BG260" s="198">
        <f>IF(N260="zákl. přenesená",J260,0)</f>
        <v>0</v>
      </c>
      <c r="BH260" s="198">
        <f>IF(N260="sníž. přenesená",J260,0)</f>
        <v>0</v>
      </c>
      <c r="BI260" s="198">
        <f>IF(N260="nulová",J260,0)</f>
        <v>0</v>
      </c>
      <c r="BJ260" s="24" t="s">
        <v>76</v>
      </c>
      <c r="BK260" s="198">
        <f>ROUND(I260*H260,2)</f>
        <v>0</v>
      </c>
      <c r="BL260" s="24" t="s">
        <v>164</v>
      </c>
      <c r="BM260" s="24" t="s">
        <v>546</v>
      </c>
    </row>
    <row r="261" spans="2:65" s="10" customFormat="1" ht="29.85" customHeight="1">
      <c r="B261" s="171"/>
      <c r="C261" s="172"/>
      <c r="D261" s="173" t="s">
        <v>70</v>
      </c>
      <c r="E261" s="185" t="s">
        <v>547</v>
      </c>
      <c r="F261" s="185" t="s">
        <v>548</v>
      </c>
      <c r="G261" s="172"/>
      <c r="H261" s="172"/>
      <c r="I261" s="175"/>
      <c r="J261" s="186">
        <f>BK261</f>
        <v>0</v>
      </c>
      <c r="K261" s="172"/>
      <c r="L261" s="177"/>
      <c r="M261" s="178"/>
      <c r="N261" s="179"/>
      <c r="O261" s="179"/>
      <c r="P261" s="180">
        <f>SUM(P262:P265)</f>
        <v>0</v>
      </c>
      <c r="Q261" s="179"/>
      <c r="R261" s="180">
        <f>SUM(R262:R265)</f>
        <v>0.2</v>
      </c>
      <c r="S261" s="179"/>
      <c r="T261" s="181">
        <f>SUM(T262:T265)</f>
        <v>0</v>
      </c>
      <c r="AR261" s="182" t="s">
        <v>83</v>
      </c>
      <c r="AT261" s="183" t="s">
        <v>70</v>
      </c>
      <c r="AU261" s="183" t="s">
        <v>76</v>
      </c>
      <c r="AY261" s="182" t="s">
        <v>132</v>
      </c>
      <c r="BK261" s="184">
        <f>SUM(BK262:BK265)</f>
        <v>0</v>
      </c>
    </row>
    <row r="262" spans="2:65" s="1" customFormat="1" ht="16.5" customHeight="1">
      <c r="B262" s="41"/>
      <c r="C262" s="187" t="s">
        <v>549</v>
      </c>
      <c r="D262" s="187" t="s">
        <v>136</v>
      </c>
      <c r="E262" s="188" t="s">
        <v>550</v>
      </c>
      <c r="F262" s="189" t="s">
        <v>551</v>
      </c>
      <c r="G262" s="190" t="s">
        <v>214</v>
      </c>
      <c r="H262" s="191">
        <v>1</v>
      </c>
      <c r="I262" s="192"/>
      <c r="J262" s="193">
        <f>ROUND(I262*H262,2)</f>
        <v>0</v>
      </c>
      <c r="K262" s="189" t="s">
        <v>21</v>
      </c>
      <c r="L262" s="61"/>
      <c r="M262" s="194" t="s">
        <v>21</v>
      </c>
      <c r="N262" s="195" t="s">
        <v>42</v>
      </c>
      <c r="O262" s="42"/>
      <c r="P262" s="196">
        <f>O262*H262</f>
        <v>0</v>
      </c>
      <c r="Q262" s="196">
        <v>0.05</v>
      </c>
      <c r="R262" s="196">
        <f>Q262*H262</f>
        <v>0.05</v>
      </c>
      <c r="S262" s="196">
        <v>0</v>
      </c>
      <c r="T262" s="197">
        <f>S262*H262</f>
        <v>0</v>
      </c>
      <c r="AR262" s="24" t="s">
        <v>164</v>
      </c>
      <c r="AT262" s="24" t="s">
        <v>136</v>
      </c>
      <c r="AU262" s="24" t="s">
        <v>83</v>
      </c>
      <c r="AY262" s="24" t="s">
        <v>132</v>
      </c>
      <c r="BE262" s="198">
        <f>IF(N262="základní",J262,0)</f>
        <v>0</v>
      </c>
      <c r="BF262" s="198">
        <f>IF(N262="snížená",J262,0)</f>
        <v>0</v>
      </c>
      <c r="BG262" s="198">
        <f>IF(N262="zákl. přenesená",J262,0)</f>
        <v>0</v>
      </c>
      <c r="BH262" s="198">
        <f>IF(N262="sníž. přenesená",J262,0)</f>
        <v>0</v>
      </c>
      <c r="BI262" s="198">
        <f>IF(N262="nulová",J262,0)</f>
        <v>0</v>
      </c>
      <c r="BJ262" s="24" t="s">
        <v>76</v>
      </c>
      <c r="BK262" s="198">
        <f>ROUND(I262*H262,2)</f>
        <v>0</v>
      </c>
      <c r="BL262" s="24" t="s">
        <v>164</v>
      </c>
      <c r="BM262" s="24" t="s">
        <v>552</v>
      </c>
    </row>
    <row r="263" spans="2:65" s="1" customFormat="1" ht="16.5" customHeight="1">
      <c r="B263" s="41"/>
      <c r="C263" s="187" t="s">
        <v>553</v>
      </c>
      <c r="D263" s="187" t="s">
        <v>136</v>
      </c>
      <c r="E263" s="188" t="s">
        <v>554</v>
      </c>
      <c r="F263" s="189" t="s">
        <v>555</v>
      </c>
      <c r="G263" s="190" t="s">
        <v>214</v>
      </c>
      <c r="H263" s="191">
        <v>1</v>
      </c>
      <c r="I263" s="192"/>
      <c r="J263" s="193">
        <f>ROUND(I263*H263,2)</f>
        <v>0</v>
      </c>
      <c r="K263" s="189" t="s">
        <v>21</v>
      </c>
      <c r="L263" s="61"/>
      <c r="M263" s="194" t="s">
        <v>21</v>
      </c>
      <c r="N263" s="195" t="s">
        <v>42</v>
      </c>
      <c r="O263" s="42"/>
      <c r="P263" s="196">
        <f>O263*H263</f>
        <v>0</v>
      </c>
      <c r="Q263" s="196">
        <v>0.05</v>
      </c>
      <c r="R263" s="196">
        <f>Q263*H263</f>
        <v>0.05</v>
      </c>
      <c r="S263" s="196">
        <v>0</v>
      </c>
      <c r="T263" s="197">
        <f>S263*H263</f>
        <v>0</v>
      </c>
      <c r="AR263" s="24" t="s">
        <v>164</v>
      </c>
      <c r="AT263" s="24" t="s">
        <v>136</v>
      </c>
      <c r="AU263" s="24" t="s">
        <v>83</v>
      </c>
      <c r="AY263" s="24" t="s">
        <v>132</v>
      </c>
      <c r="BE263" s="198">
        <f>IF(N263="základní",J263,0)</f>
        <v>0</v>
      </c>
      <c r="BF263" s="198">
        <f>IF(N263="snížená",J263,0)</f>
        <v>0</v>
      </c>
      <c r="BG263" s="198">
        <f>IF(N263="zákl. přenesená",J263,0)</f>
        <v>0</v>
      </c>
      <c r="BH263" s="198">
        <f>IF(N263="sníž. přenesená",J263,0)</f>
        <v>0</v>
      </c>
      <c r="BI263" s="198">
        <f>IF(N263="nulová",J263,0)</f>
        <v>0</v>
      </c>
      <c r="BJ263" s="24" t="s">
        <v>76</v>
      </c>
      <c r="BK263" s="198">
        <f>ROUND(I263*H263,2)</f>
        <v>0</v>
      </c>
      <c r="BL263" s="24" t="s">
        <v>164</v>
      </c>
      <c r="BM263" s="24" t="s">
        <v>556</v>
      </c>
    </row>
    <row r="264" spans="2:65" s="1" customFormat="1" ht="16.5" customHeight="1">
      <c r="B264" s="41"/>
      <c r="C264" s="187" t="s">
        <v>557</v>
      </c>
      <c r="D264" s="187" t="s">
        <v>136</v>
      </c>
      <c r="E264" s="188" t="s">
        <v>558</v>
      </c>
      <c r="F264" s="189" t="s">
        <v>559</v>
      </c>
      <c r="G264" s="190" t="s">
        <v>214</v>
      </c>
      <c r="H264" s="191">
        <v>1</v>
      </c>
      <c r="I264" s="192"/>
      <c r="J264" s="193">
        <f>ROUND(I264*H264,2)</f>
        <v>0</v>
      </c>
      <c r="K264" s="189" t="s">
        <v>21</v>
      </c>
      <c r="L264" s="61"/>
      <c r="M264" s="194" t="s">
        <v>21</v>
      </c>
      <c r="N264" s="195" t="s">
        <v>42</v>
      </c>
      <c r="O264" s="42"/>
      <c r="P264" s="196">
        <f>O264*H264</f>
        <v>0</v>
      </c>
      <c r="Q264" s="196">
        <v>0.05</v>
      </c>
      <c r="R264" s="196">
        <f>Q264*H264</f>
        <v>0.05</v>
      </c>
      <c r="S264" s="196">
        <v>0</v>
      </c>
      <c r="T264" s="197">
        <f>S264*H264</f>
        <v>0</v>
      </c>
      <c r="AR264" s="24" t="s">
        <v>164</v>
      </c>
      <c r="AT264" s="24" t="s">
        <v>136</v>
      </c>
      <c r="AU264" s="24" t="s">
        <v>83</v>
      </c>
      <c r="AY264" s="24" t="s">
        <v>132</v>
      </c>
      <c r="BE264" s="198">
        <f>IF(N264="základní",J264,0)</f>
        <v>0</v>
      </c>
      <c r="BF264" s="198">
        <f>IF(N264="snížená",J264,0)</f>
        <v>0</v>
      </c>
      <c r="BG264" s="198">
        <f>IF(N264="zákl. přenesená",J264,0)</f>
        <v>0</v>
      </c>
      <c r="BH264" s="198">
        <f>IF(N264="sníž. přenesená",J264,0)</f>
        <v>0</v>
      </c>
      <c r="BI264" s="198">
        <f>IF(N264="nulová",J264,0)</f>
        <v>0</v>
      </c>
      <c r="BJ264" s="24" t="s">
        <v>76</v>
      </c>
      <c r="BK264" s="198">
        <f>ROUND(I264*H264,2)</f>
        <v>0</v>
      </c>
      <c r="BL264" s="24" t="s">
        <v>164</v>
      </c>
      <c r="BM264" s="24" t="s">
        <v>560</v>
      </c>
    </row>
    <row r="265" spans="2:65" s="1" customFormat="1" ht="16.5" customHeight="1">
      <c r="B265" s="41"/>
      <c r="C265" s="187" t="s">
        <v>561</v>
      </c>
      <c r="D265" s="187" t="s">
        <v>136</v>
      </c>
      <c r="E265" s="188" t="s">
        <v>562</v>
      </c>
      <c r="F265" s="189" t="s">
        <v>563</v>
      </c>
      <c r="G265" s="190" t="s">
        <v>214</v>
      </c>
      <c r="H265" s="191">
        <v>1</v>
      </c>
      <c r="I265" s="192"/>
      <c r="J265" s="193">
        <f>ROUND(I265*H265,2)</f>
        <v>0</v>
      </c>
      <c r="K265" s="189" t="s">
        <v>21</v>
      </c>
      <c r="L265" s="61"/>
      <c r="M265" s="194" t="s">
        <v>21</v>
      </c>
      <c r="N265" s="195" t="s">
        <v>42</v>
      </c>
      <c r="O265" s="42"/>
      <c r="P265" s="196">
        <f>O265*H265</f>
        <v>0</v>
      </c>
      <c r="Q265" s="196">
        <v>0.05</v>
      </c>
      <c r="R265" s="196">
        <f>Q265*H265</f>
        <v>0.05</v>
      </c>
      <c r="S265" s="196">
        <v>0</v>
      </c>
      <c r="T265" s="197">
        <f>S265*H265</f>
        <v>0</v>
      </c>
      <c r="AR265" s="24" t="s">
        <v>164</v>
      </c>
      <c r="AT265" s="24" t="s">
        <v>136</v>
      </c>
      <c r="AU265" s="24" t="s">
        <v>83</v>
      </c>
      <c r="AY265" s="24" t="s">
        <v>132</v>
      </c>
      <c r="BE265" s="198">
        <f>IF(N265="základní",J265,0)</f>
        <v>0</v>
      </c>
      <c r="BF265" s="198">
        <f>IF(N265="snížená",J265,0)</f>
        <v>0</v>
      </c>
      <c r="BG265" s="198">
        <f>IF(N265="zákl. přenesená",J265,0)</f>
        <v>0</v>
      </c>
      <c r="BH265" s="198">
        <f>IF(N265="sníž. přenesená",J265,0)</f>
        <v>0</v>
      </c>
      <c r="BI265" s="198">
        <f>IF(N265="nulová",J265,0)</f>
        <v>0</v>
      </c>
      <c r="BJ265" s="24" t="s">
        <v>76</v>
      </c>
      <c r="BK265" s="198">
        <f>ROUND(I265*H265,2)</f>
        <v>0</v>
      </c>
      <c r="BL265" s="24" t="s">
        <v>164</v>
      </c>
      <c r="BM265" s="24" t="s">
        <v>564</v>
      </c>
    </row>
    <row r="266" spans="2:65" s="10" customFormat="1" ht="29.85" customHeight="1">
      <c r="B266" s="171"/>
      <c r="C266" s="172"/>
      <c r="D266" s="173" t="s">
        <v>70</v>
      </c>
      <c r="E266" s="185" t="s">
        <v>565</v>
      </c>
      <c r="F266" s="185" t="s">
        <v>566</v>
      </c>
      <c r="G266" s="172"/>
      <c r="H266" s="172"/>
      <c r="I266" s="175"/>
      <c r="J266" s="186">
        <f>BK266</f>
        <v>0</v>
      </c>
      <c r="K266" s="172"/>
      <c r="L266" s="177"/>
      <c r="M266" s="178"/>
      <c r="N266" s="179"/>
      <c r="O266" s="179"/>
      <c r="P266" s="180">
        <f>SUM(P267:P279)</f>
        <v>0</v>
      </c>
      <c r="Q266" s="179"/>
      <c r="R266" s="180">
        <f>SUM(R267:R279)</f>
        <v>4.9085770000000002</v>
      </c>
      <c r="S266" s="179"/>
      <c r="T266" s="181">
        <f>SUM(T267:T279)</f>
        <v>0</v>
      </c>
      <c r="AR266" s="182" t="s">
        <v>83</v>
      </c>
      <c r="AT266" s="183" t="s">
        <v>70</v>
      </c>
      <c r="AU266" s="183" t="s">
        <v>76</v>
      </c>
      <c r="AY266" s="182" t="s">
        <v>132</v>
      </c>
      <c r="BK266" s="184">
        <f>SUM(BK267:BK279)</f>
        <v>0</v>
      </c>
    </row>
    <row r="267" spans="2:65" s="1" customFormat="1" ht="16.5" customHeight="1">
      <c r="B267" s="41"/>
      <c r="C267" s="187" t="s">
        <v>567</v>
      </c>
      <c r="D267" s="187" t="s">
        <v>136</v>
      </c>
      <c r="E267" s="188" t="s">
        <v>568</v>
      </c>
      <c r="F267" s="189" t="s">
        <v>569</v>
      </c>
      <c r="G267" s="190" t="s">
        <v>570</v>
      </c>
      <c r="H267" s="191">
        <v>132.5</v>
      </c>
      <c r="I267" s="192"/>
      <c r="J267" s="193">
        <f>ROUND(I267*H267,2)</f>
        <v>0</v>
      </c>
      <c r="K267" s="189" t="s">
        <v>140</v>
      </c>
      <c r="L267" s="61"/>
      <c r="M267" s="194" t="s">
        <v>21</v>
      </c>
      <c r="N267" s="195" t="s">
        <v>42</v>
      </c>
      <c r="O267" s="42"/>
      <c r="P267" s="196">
        <f>O267*H267</f>
        <v>0</v>
      </c>
      <c r="Q267" s="196">
        <v>6.9999999999999994E-5</v>
      </c>
      <c r="R267" s="196">
        <f>Q267*H267</f>
        <v>9.2749999999999985E-3</v>
      </c>
      <c r="S267" s="196">
        <v>0</v>
      </c>
      <c r="T267" s="197">
        <f>S267*H267</f>
        <v>0</v>
      </c>
      <c r="AR267" s="24" t="s">
        <v>164</v>
      </c>
      <c r="AT267" s="24" t="s">
        <v>136</v>
      </c>
      <c r="AU267" s="24" t="s">
        <v>83</v>
      </c>
      <c r="AY267" s="24" t="s">
        <v>132</v>
      </c>
      <c r="BE267" s="198">
        <f>IF(N267="základní",J267,0)</f>
        <v>0</v>
      </c>
      <c r="BF267" s="198">
        <f>IF(N267="snížená",J267,0)</f>
        <v>0</v>
      </c>
      <c r="BG267" s="198">
        <f>IF(N267="zákl. přenesená",J267,0)</f>
        <v>0</v>
      </c>
      <c r="BH267" s="198">
        <f>IF(N267="sníž. přenesená",J267,0)</f>
        <v>0</v>
      </c>
      <c r="BI267" s="198">
        <f>IF(N267="nulová",J267,0)</f>
        <v>0</v>
      </c>
      <c r="BJ267" s="24" t="s">
        <v>76</v>
      </c>
      <c r="BK267" s="198">
        <f>ROUND(I267*H267,2)</f>
        <v>0</v>
      </c>
      <c r="BL267" s="24" t="s">
        <v>164</v>
      </c>
      <c r="BM267" s="24" t="s">
        <v>571</v>
      </c>
    </row>
    <row r="268" spans="2:65" s="1" customFormat="1" ht="27">
      <c r="B268" s="41"/>
      <c r="C268" s="63"/>
      <c r="D268" s="199" t="s">
        <v>150</v>
      </c>
      <c r="E268" s="63"/>
      <c r="F268" s="200" t="s">
        <v>572</v>
      </c>
      <c r="G268" s="63"/>
      <c r="H268" s="63"/>
      <c r="I268" s="158"/>
      <c r="J268" s="63"/>
      <c r="K268" s="63"/>
      <c r="L268" s="61"/>
      <c r="M268" s="201"/>
      <c r="N268" s="42"/>
      <c r="O268" s="42"/>
      <c r="P268" s="42"/>
      <c r="Q268" s="42"/>
      <c r="R268" s="42"/>
      <c r="S268" s="42"/>
      <c r="T268" s="78"/>
      <c r="AT268" s="24" t="s">
        <v>150</v>
      </c>
      <c r="AU268" s="24" t="s">
        <v>83</v>
      </c>
    </row>
    <row r="269" spans="2:65" s="1" customFormat="1" ht="16.5" customHeight="1">
      <c r="B269" s="41"/>
      <c r="C269" s="245" t="s">
        <v>573</v>
      </c>
      <c r="D269" s="245" t="s">
        <v>275</v>
      </c>
      <c r="E269" s="246" t="s">
        <v>574</v>
      </c>
      <c r="F269" s="247" t="s">
        <v>575</v>
      </c>
      <c r="G269" s="248" t="s">
        <v>139</v>
      </c>
      <c r="H269" s="249">
        <v>26</v>
      </c>
      <c r="I269" s="250"/>
      <c r="J269" s="251">
        <f>ROUND(I269*H269,2)</f>
        <v>0</v>
      </c>
      <c r="K269" s="247" t="s">
        <v>21</v>
      </c>
      <c r="L269" s="252"/>
      <c r="M269" s="253" t="s">
        <v>21</v>
      </c>
      <c r="N269" s="254" t="s">
        <v>42</v>
      </c>
      <c r="O269" s="42"/>
      <c r="P269" s="196">
        <f>O269*H269</f>
        <v>0</v>
      </c>
      <c r="Q269" s="196">
        <v>5.1000000000000004E-3</v>
      </c>
      <c r="R269" s="196">
        <f>Q269*H269</f>
        <v>0.1326</v>
      </c>
      <c r="S269" s="196">
        <v>0</v>
      </c>
      <c r="T269" s="197">
        <f>S269*H269</f>
        <v>0</v>
      </c>
      <c r="AR269" s="24" t="s">
        <v>278</v>
      </c>
      <c r="AT269" s="24" t="s">
        <v>275</v>
      </c>
      <c r="AU269" s="24" t="s">
        <v>83</v>
      </c>
      <c r="AY269" s="24" t="s">
        <v>132</v>
      </c>
      <c r="BE269" s="198">
        <f>IF(N269="základní",J269,0)</f>
        <v>0</v>
      </c>
      <c r="BF269" s="198">
        <f>IF(N269="snížená",J269,0)</f>
        <v>0</v>
      </c>
      <c r="BG269" s="198">
        <f>IF(N269="zákl. přenesená",J269,0)</f>
        <v>0</v>
      </c>
      <c r="BH269" s="198">
        <f>IF(N269="sníž. přenesená",J269,0)</f>
        <v>0</v>
      </c>
      <c r="BI269" s="198">
        <f>IF(N269="nulová",J269,0)</f>
        <v>0</v>
      </c>
      <c r="BJ269" s="24" t="s">
        <v>76</v>
      </c>
      <c r="BK269" s="198">
        <f>ROUND(I269*H269,2)</f>
        <v>0</v>
      </c>
      <c r="BL269" s="24" t="s">
        <v>164</v>
      </c>
      <c r="BM269" s="24" t="s">
        <v>576</v>
      </c>
    </row>
    <row r="270" spans="2:65" s="1" customFormat="1" ht="25.5" customHeight="1">
      <c r="B270" s="41"/>
      <c r="C270" s="187" t="s">
        <v>577</v>
      </c>
      <c r="D270" s="187" t="s">
        <v>136</v>
      </c>
      <c r="E270" s="188" t="s">
        <v>578</v>
      </c>
      <c r="F270" s="189" t="s">
        <v>579</v>
      </c>
      <c r="G270" s="190" t="s">
        <v>570</v>
      </c>
      <c r="H270" s="191">
        <v>471.7</v>
      </c>
      <c r="I270" s="192"/>
      <c r="J270" s="193">
        <f>ROUND(I270*H270,2)</f>
        <v>0</v>
      </c>
      <c r="K270" s="189" t="s">
        <v>140</v>
      </c>
      <c r="L270" s="61"/>
      <c r="M270" s="194" t="s">
        <v>21</v>
      </c>
      <c r="N270" s="195" t="s">
        <v>42</v>
      </c>
      <c r="O270" s="42"/>
      <c r="P270" s="196">
        <f>O270*H270</f>
        <v>0</v>
      </c>
      <c r="Q270" s="196">
        <v>6.0000000000000002E-5</v>
      </c>
      <c r="R270" s="196">
        <f>Q270*H270</f>
        <v>2.8302000000000001E-2</v>
      </c>
      <c r="S270" s="196">
        <v>0</v>
      </c>
      <c r="T270" s="197">
        <f>S270*H270</f>
        <v>0</v>
      </c>
      <c r="AR270" s="24" t="s">
        <v>164</v>
      </c>
      <c r="AT270" s="24" t="s">
        <v>136</v>
      </c>
      <c r="AU270" s="24" t="s">
        <v>83</v>
      </c>
      <c r="AY270" s="24" t="s">
        <v>132</v>
      </c>
      <c r="BE270" s="198">
        <f>IF(N270="základní",J270,0)</f>
        <v>0</v>
      </c>
      <c r="BF270" s="198">
        <f>IF(N270="snížená",J270,0)</f>
        <v>0</v>
      </c>
      <c r="BG270" s="198">
        <f>IF(N270="zákl. přenesená",J270,0)</f>
        <v>0</v>
      </c>
      <c r="BH270" s="198">
        <f>IF(N270="sníž. přenesená",J270,0)</f>
        <v>0</v>
      </c>
      <c r="BI270" s="198">
        <f>IF(N270="nulová",J270,0)</f>
        <v>0</v>
      </c>
      <c r="BJ270" s="24" t="s">
        <v>76</v>
      </c>
      <c r="BK270" s="198">
        <f>ROUND(I270*H270,2)</f>
        <v>0</v>
      </c>
      <c r="BL270" s="24" t="s">
        <v>164</v>
      </c>
      <c r="BM270" s="24" t="s">
        <v>580</v>
      </c>
    </row>
    <row r="271" spans="2:65" s="1" customFormat="1" ht="27">
      <c r="B271" s="41"/>
      <c r="C271" s="63"/>
      <c r="D271" s="199" t="s">
        <v>150</v>
      </c>
      <c r="E271" s="63"/>
      <c r="F271" s="200" t="s">
        <v>572</v>
      </c>
      <c r="G271" s="63"/>
      <c r="H271" s="63"/>
      <c r="I271" s="158"/>
      <c r="J271" s="63"/>
      <c r="K271" s="63"/>
      <c r="L271" s="61"/>
      <c r="M271" s="201"/>
      <c r="N271" s="42"/>
      <c r="O271" s="42"/>
      <c r="P271" s="42"/>
      <c r="Q271" s="42"/>
      <c r="R271" s="42"/>
      <c r="S271" s="42"/>
      <c r="T271" s="78"/>
      <c r="AT271" s="24" t="s">
        <v>150</v>
      </c>
      <c r="AU271" s="24" t="s">
        <v>83</v>
      </c>
    </row>
    <row r="272" spans="2:65" s="1" customFormat="1" ht="16.5" customHeight="1">
      <c r="B272" s="41"/>
      <c r="C272" s="245" t="s">
        <v>581</v>
      </c>
      <c r="D272" s="245" t="s">
        <v>275</v>
      </c>
      <c r="E272" s="246" t="s">
        <v>582</v>
      </c>
      <c r="F272" s="247" t="s">
        <v>583</v>
      </c>
      <c r="G272" s="248" t="s">
        <v>272</v>
      </c>
      <c r="H272" s="249">
        <v>20</v>
      </c>
      <c r="I272" s="250"/>
      <c r="J272" s="251">
        <f>ROUND(I272*H272,2)</f>
        <v>0</v>
      </c>
      <c r="K272" s="247" t="s">
        <v>140</v>
      </c>
      <c r="L272" s="252"/>
      <c r="M272" s="253" t="s">
        <v>21</v>
      </c>
      <c r="N272" s="254" t="s">
        <v>42</v>
      </c>
      <c r="O272" s="42"/>
      <c r="P272" s="196">
        <f>O272*H272</f>
        <v>0</v>
      </c>
      <c r="Q272" s="196">
        <v>2.2699999999999999E-3</v>
      </c>
      <c r="R272" s="196">
        <f>Q272*H272</f>
        <v>4.5399999999999996E-2</v>
      </c>
      <c r="S272" s="196">
        <v>0</v>
      </c>
      <c r="T272" s="197">
        <f>S272*H272</f>
        <v>0</v>
      </c>
      <c r="AR272" s="24" t="s">
        <v>278</v>
      </c>
      <c r="AT272" s="24" t="s">
        <v>275</v>
      </c>
      <c r="AU272" s="24" t="s">
        <v>83</v>
      </c>
      <c r="AY272" s="24" t="s">
        <v>132</v>
      </c>
      <c r="BE272" s="198">
        <f>IF(N272="základní",J272,0)</f>
        <v>0</v>
      </c>
      <c r="BF272" s="198">
        <f>IF(N272="snížená",J272,0)</f>
        <v>0</v>
      </c>
      <c r="BG272" s="198">
        <f>IF(N272="zákl. přenesená",J272,0)</f>
        <v>0</v>
      </c>
      <c r="BH272" s="198">
        <f>IF(N272="sníž. přenesená",J272,0)</f>
        <v>0</v>
      </c>
      <c r="BI272" s="198">
        <f>IF(N272="nulová",J272,0)</f>
        <v>0</v>
      </c>
      <c r="BJ272" s="24" t="s">
        <v>76</v>
      </c>
      <c r="BK272" s="198">
        <f>ROUND(I272*H272,2)</f>
        <v>0</v>
      </c>
      <c r="BL272" s="24" t="s">
        <v>164</v>
      </c>
      <c r="BM272" s="24" t="s">
        <v>584</v>
      </c>
    </row>
    <row r="273" spans="2:65" s="1" customFormat="1" ht="16.5" customHeight="1">
      <c r="B273" s="41"/>
      <c r="C273" s="245" t="s">
        <v>585</v>
      </c>
      <c r="D273" s="245" t="s">
        <v>275</v>
      </c>
      <c r="E273" s="246" t="s">
        <v>586</v>
      </c>
      <c r="F273" s="247" t="s">
        <v>587</v>
      </c>
      <c r="G273" s="248" t="s">
        <v>240</v>
      </c>
      <c r="H273" s="249">
        <v>0.16500000000000001</v>
      </c>
      <c r="I273" s="250"/>
      <c r="J273" s="251">
        <f>ROUND(I273*H273,2)</f>
        <v>0</v>
      </c>
      <c r="K273" s="247" t="s">
        <v>140</v>
      </c>
      <c r="L273" s="252"/>
      <c r="M273" s="253" t="s">
        <v>21</v>
      </c>
      <c r="N273" s="254" t="s">
        <v>42</v>
      </c>
      <c r="O273" s="42"/>
      <c r="P273" s="196">
        <f>O273*H273</f>
        <v>0</v>
      </c>
      <c r="Q273" s="196">
        <v>1</v>
      </c>
      <c r="R273" s="196">
        <f>Q273*H273</f>
        <v>0.16500000000000001</v>
      </c>
      <c r="S273" s="196">
        <v>0</v>
      </c>
      <c r="T273" s="197">
        <f>S273*H273</f>
        <v>0</v>
      </c>
      <c r="AR273" s="24" t="s">
        <v>278</v>
      </c>
      <c r="AT273" s="24" t="s">
        <v>275</v>
      </c>
      <c r="AU273" s="24" t="s">
        <v>83</v>
      </c>
      <c r="AY273" s="24" t="s">
        <v>132</v>
      </c>
      <c r="BE273" s="198">
        <f>IF(N273="základní",J273,0)</f>
        <v>0</v>
      </c>
      <c r="BF273" s="198">
        <f>IF(N273="snížená",J273,0)</f>
        <v>0</v>
      </c>
      <c r="BG273" s="198">
        <f>IF(N273="zákl. přenesená",J273,0)</f>
        <v>0</v>
      </c>
      <c r="BH273" s="198">
        <f>IF(N273="sníž. přenesená",J273,0)</f>
        <v>0</v>
      </c>
      <c r="BI273" s="198">
        <f>IF(N273="nulová",J273,0)</f>
        <v>0</v>
      </c>
      <c r="BJ273" s="24" t="s">
        <v>76</v>
      </c>
      <c r="BK273" s="198">
        <f>ROUND(I273*H273,2)</f>
        <v>0</v>
      </c>
      <c r="BL273" s="24" t="s">
        <v>164</v>
      </c>
      <c r="BM273" s="24" t="s">
        <v>588</v>
      </c>
    </row>
    <row r="274" spans="2:65" s="1" customFormat="1" ht="16.5" customHeight="1">
      <c r="B274" s="41"/>
      <c r="C274" s="245" t="s">
        <v>589</v>
      </c>
      <c r="D274" s="245" t="s">
        <v>275</v>
      </c>
      <c r="E274" s="246" t="s">
        <v>590</v>
      </c>
      <c r="F274" s="247" t="s">
        <v>591</v>
      </c>
      <c r="G274" s="248" t="s">
        <v>240</v>
      </c>
      <c r="H274" s="249">
        <v>0.1</v>
      </c>
      <c r="I274" s="250"/>
      <c r="J274" s="251">
        <f>ROUND(I274*H274,2)</f>
        <v>0</v>
      </c>
      <c r="K274" s="247" t="s">
        <v>140</v>
      </c>
      <c r="L274" s="252"/>
      <c r="M274" s="253" t="s">
        <v>21</v>
      </c>
      <c r="N274" s="254" t="s">
        <v>42</v>
      </c>
      <c r="O274" s="42"/>
      <c r="P274" s="196">
        <f>O274*H274</f>
        <v>0</v>
      </c>
      <c r="Q274" s="196">
        <v>1</v>
      </c>
      <c r="R274" s="196">
        <f>Q274*H274</f>
        <v>0.1</v>
      </c>
      <c r="S274" s="196">
        <v>0</v>
      </c>
      <c r="T274" s="197">
        <f>S274*H274</f>
        <v>0</v>
      </c>
      <c r="AR274" s="24" t="s">
        <v>278</v>
      </c>
      <c r="AT274" s="24" t="s">
        <v>275</v>
      </c>
      <c r="AU274" s="24" t="s">
        <v>83</v>
      </c>
      <c r="AY274" s="24" t="s">
        <v>132</v>
      </c>
      <c r="BE274" s="198">
        <f>IF(N274="základní",J274,0)</f>
        <v>0</v>
      </c>
      <c r="BF274" s="198">
        <f>IF(N274="snížená",J274,0)</f>
        <v>0</v>
      </c>
      <c r="BG274" s="198">
        <f>IF(N274="zákl. přenesená",J274,0)</f>
        <v>0</v>
      </c>
      <c r="BH274" s="198">
        <f>IF(N274="sníž. přenesená",J274,0)</f>
        <v>0</v>
      </c>
      <c r="BI274" s="198">
        <f>IF(N274="nulová",J274,0)</f>
        <v>0</v>
      </c>
      <c r="BJ274" s="24" t="s">
        <v>76</v>
      </c>
      <c r="BK274" s="198">
        <f>ROUND(I274*H274,2)</f>
        <v>0</v>
      </c>
      <c r="BL274" s="24" t="s">
        <v>164</v>
      </c>
      <c r="BM274" s="24" t="s">
        <v>592</v>
      </c>
    </row>
    <row r="275" spans="2:65" s="1" customFormat="1" ht="16.5" customHeight="1">
      <c r="B275" s="41"/>
      <c r="C275" s="245" t="s">
        <v>593</v>
      </c>
      <c r="D275" s="245" t="s">
        <v>275</v>
      </c>
      <c r="E275" s="246" t="s">
        <v>594</v>
      </c>
      <c r="F275" s="247" t="s">
        <v>595</v>
      </c>
      <c r="G275" s="248" t="s">
        <v>240</v>
      </c>
      <c r="H275" s="249">
        <v>0.16800000000000001</v>
      </c>
      <c r="I275" s="250"/>
      <c r="J275" s="251">
        <f>ROUND(I275*H275,2)</f>
        <v>0</v>
      </c>
      <c r="K275" s="247" t="s">
        <v>140</v>
      </c>
      <c r="L275" s="252"/>
      <c r="M275" s="253" t="s">
        <v>21</v>
      </c>
      <c r="N275" s="254" t="s">
        <v>42</v>
      </c>
      <c r="O275" s="42"/>
      <c r="P275" s="196">
        <f>O275*H275</f>
        <v>0</v>
      </c>
      <c r="Q275" s="196">
        <v>1</v>
      </c>
      <c r="R275" s="196">
        <f>Q275*H275</f>
        <v>0.16800000000000001</v>
      </c>
      <c r="S275" s="196">
        <v>0</v>
      </c>
      <c r="T275" s="197">
        <f>S275*H275</f>
        <v>0</v>
      </c>
      <c r="AR275" s="24" t="s">
        <v>278</v>
      </c>
      <c r="AT275" s="24" t="s">
        <v>275</v>
      </c>
      <c r="AU275" s="24" t="s">
        <v>83</v>
      </c>
      <c r="AY275" s="24" t="s">
        <v>132</v>
      </c>
      <c r="BE275" s="198">
        <f>IF(N275="základní",J275,0)</f>
        <v>0</v>
      </c>
      <c r="BF275" s="198">
        <f>IF(N275="snížená",J275,0)</f>
        <v>0</v>
      </c>
      <c r="BG275" s="198">
        <f>IF(N275="zákl. přenesená",J275,0)</f>
        <v>0</v>
      </c>
      <c r="BH275" s="198">
        <f>IF(N275="sníž. přenesená",J275,0)</f>
        <v>0</v>
      </c>
      <c r="BI275" s="198">
        <f>IF(N275="nulová",J275,0)</f>
        <v>0</v>
      </c>
      <c r="BJ275" s="24" t="s">
        <v>76</v>
      </c>
      <c r="BK275" s="198">
        <f>ROUND(I275*H275,2)</f>
        <v>0</v>
      </c>
      <c r="BL275" s="24" t="s">
        <v>164</v>
      </c>
      <c r="BM275" s="24" t="s">
        <v>596</v>
      </c>
    </row>
    <row r="276" spans="2:65" s="1" customFormat="1" ht="25.5" customHeight="1">
      <c r="B276" s="41"/>
      <c r="C276" s="187" t="s">
        <v>597</v>
      </c>
      <c r="D276" s="187" t="s">
        <v>136</v>
      </c>
      <c r="E276" s="188" t="s">
        <v>598</v>
      </c>
      <c r="F276" s="189" t="s">
        <v>599</v>
      </c>
      <c r="G276" s="190" t="s">
        <v>214</v>
      </c>
      <c r="H276" s="191">
        <v>1</v>
      </c>
      <c r="I276" s="192"/>
      <c r="J276" s="193">
        <f>ROUND(I276*H276,2)</f>
        <v>0</v>
      </c>
      <c r="K276" s="189" t="s">
        <v>21</v>
      </c>
      <c r="L276" s="61"/>
      <c r="M276" s="194" t="s">
        <v>21</v>
      </c>
      <c r="N276" s="195" t="s">
        <v>42</v>
      </c>
      <c r="O276" s="42"/>
      <c r="P276" s="196">
        <f>O276*H276</f>
        <v>0</v>
      </c>
      <c r="Q276" s="196">
        <v>4.26</v>
      </c>
      <c r="R276" s="196">
        <f>Q276*H276</f>
        <v>4.26</v>
      </c>
      <c r="S276" s="196">
        <v>0</v>
      </c>
      <c r="T276" s="197">
        <f>S276*H276</f>
        <v>0</v>
      </c>
      <c r="AR276" s="24" t="s">
        <v>164</v>
      </c>
      <c r="AT276" s="24" t="s">
        <v>136</v>
      </c>
      <c r="AU276" s="24" t="s">
        <v>83</v>
      </c>
      <c r="AY276" s="24" t="s">
        <v>132</v>
      </c>
      <c r="BE276" s="198">
        <f>IF(N276="základní",J276,0)</f>
        <v>0</v>
      </c>
      <c r="BF276" s="198">
        <f>IF(N276="snížená",J276,0)</f>
        <v>0</v>
      </c>
      <c r="BG276" s="198">
        <f>IF(N276="zákl. přenesená",J276,0)</f>
        <v>0</v>
      </c>
      <c r="BH276" s="198">
        <f>IF(N276="sníž. přenesená",J276,0)</f>
        <v>0</v>
      </c>
      <c r="BI276" s="198">
        <f>IF(N276="nulová",J276,0)</f>
        <v>0</v>
      </c>
      <c r="BJ276" s="24" t="s">
        <v>76</v>
      </c>
      <c r="BK276" s="198">
        <f>ROUND(I276*H276,2)</f>
        <v>0</v>
      </c>
      <c r="BL276" s="24" t="s">
        <v>164</v>
      </c>
      <c r="BM276" s="24" t="s">
        <v>600</v>
      </c>
    </row>
    <row r="277" spans="2:65" s="1" customFormat="1" ht="27">
      <c r="B277" s="41"/>
      <c r="C277" s="63"/>
      <c r="D277" s="199" t="s">
        <v>150</v>
      </c>
      <c r="E277" s="63"/>
      <c r="F277" s="200" t="s">
        <v>572</v>
      </c>
      <c r="G277" s="63"/>
      <c r="H277" s="63"/>
      <c r="I277" s="158"/>
      <c r="J277" s="63"/>
      <c r="K277" s="63"/>
      <c r="L277" s="61"/>
      <c r="M277" s="201"/>
      <c r="N277" s="42"/>
      <c r="O277" s="42"/>
      <c r="P277" s="42"/>
      <c r="Q277" s="42"/>
      <c r="R277" s="42"/>
      <c r="S277" s="42"/>
      <c r="T277" s="78"/>
      <c r="AT277" s="24" t="s">
        <v>150</v>
      </c>
      <c r="AU277" s="24" t="s">
        <v>83</v>
      </c>
    </row>
    <row r="278" spans="2:65" s="1" customFormat="1" ht="38.25" customHeight="1">
      <c r="B278" s="41"/>
      <c r="C278" s="187" t="s">
        <v>601</v>
      </c>
      <c r="D278" s="187" t="s">
        <v>136</v>
      </c>
      <c r="E278" s="188" t="s">
        <v>602</v>
      </c>
      <c r="F278" s="189" t="s">
        <v>603</v>
      </c>
      <c r="G278" s="190" t="s">
        <v>240</v>
      </c>
      <c r="H278" s="191">
        <v>4.9089999999999998</v>
      </c>
      <c r="I278" s="192"/>
      <c r="J278" s="193">
        <f>ROUND(I278*H278,2)</f>
        <v>0</v>
      </c>
      <c r="K278" s="189" t="s">
        <v>140</v>
      </c>
      <c r="L278" s="61"/>
      <c r="M278" s="194" t="s">
        <v>21</v>
      </c>
      <c r="N278" s="195" t="s">
        <v>42</v>
      </c>
      <c r="O278" s="42"/>
      <c r="P278" s="196">
        <f>O278*H278</f>
        <v>0</v>
      </c>
      <c r="Q278" s="196">
        <v>0</v>
      </c>
      <c r="R278" s="196">
        <f>Q278*H278</f>
        <v>0</v>
      </c>
      <c r="S278" s="196">
        <v>0</v>
      </c>
      <c r="T278" s="197">
        <f>S278*H278</f>
        <v>0</v>
      </c>
      <c r="AR278" s="24" t="s">
        <v>164</v>
      </c>
      <c r="AT278" s="24" t="s">
        <v>136</v>
      </c>
      <c r="AU278" s="24" t="s">
        <v>83</v>
      </c>
      <c r="AY278" s="24" t="s">
        <v>132</v>
      </c>
      <c r="BE278" s="198">
        <f>IF(N278="základní",J278,0)</f>
        <v>0</v>
      </c>
      <c r="BF278" s="198">
        <f>IF(N278="snížená",J278,0)</f>
        <v>0</v>
      </c>
      <c r="BG278" s="198">
        <f>IF(N278="zákl. přenesená",J278,0)</f>
        <v>0</v>
      </c>
      <c r="BH278" s="198">
        <f>IF(N278="sníž. přenesená",J278,0)</f>
        <v>0</v>
      </c>
      <c r="BI278" s="198">
        <f>IF(N278="nulová",J278,0)</f>
        <v>0</v>
      </c>
      <c r="BJ278" s="24" t="s">
        <v>76</v>
      </c>
      <c r="BK278" s="198">
        <f>ROUND(I278*H278,2)</f>
        <v>0</v>
      </c>
      <c r="BL278" s="24" t="s">
        <v>164</v>
      </c>
      <c r="BM278" s="24" t="s">
        <v>604</v>
      </c>
    </row>
    <row r="279" spans="2:65" s="1" customFormat="1" ht="121.5">
      <c r="B279" s="41"/>
      <c r="C279" s="63"/>
      <c r="D279" s="199" t="s">
        <v>150</v>
      </c>
      <c r="E279" s="63"/>
      <c r="F279" s="200" t="s">
        <v>605</v>
      </c>
      <c r="G279" s="63"/>
      <c r="H279" s="63"/>
      <c r="I279" s="158"/>
      <c r="J279" s="63"/>
      <c r="K279" s="63"/>
      <c r="L279" s="61"/>
      <c r="M279" s="201"/>
      <c r="N279" s="42"/>
      <c r="O279" s="42"/>
      <c r="P279" s="42"/>
      <c r="Q279" s="42"/>
      <c r="R279" s="42"/>
      <c r="S279" s="42"/>
      <c r="T279" s="78"/>
      <c r="AT279" s="24" t="s">
        <v>150</v>
      </c>
      <c r="AU279" s="24" t="s">
        <v>83</v>
      </c>
    </row>
    <row r="280" spans="2:65" s="10" customFormat="1" ht="29.85" customHeight="1">
      <c r="B280" s="171"/>
      <c r="C280" s="172"/>
      <c r="D280" s="173" t="s">
        <v>70</v>
      </c>
      <c r="E280" s="185" t="s">
        <v>606</v>
      </c>
      <c r="F280" s="185" t="s">
        <v>607</v>
      </c>
      <c r="G280" s="172"/>
      <c r="H280" s="172"/>
      <c r="I280" s="175"/>
      <c r="J280" s="186">
        <f>BK280</f>
        <v>0</v>
      </c>
      <c r="K280" s="172"/>
      <c r="L280" s="177"/>
      <c r="M280" s="178"/>
      <c r="N280" s="179"/>
      <c r="O280" s="179"/>
      <c r="P280" s="180">
        <f>SUM(P281:P295)</f>
        <v>0</v>
      </c>
      <c r="Q280" s="179"/>
      <c r="R280" s="180">
        <f>SUM(R281:R295)</f>
        <v>9.0303639999999991E-2</v>
      </c>
      <c r="S280" s="179"/>
      <c r="T280" s="181">
        <f>SUM(T281:T295)</f>
        <v>0</v>
      </c>
      <c r="AR280" s="182" t="s">
        <v>83</v>
      </c>
      <c r="AT280" s="183" t="s">
        <v>70</v>
      </c>
      <c r="AU280" s="183" t="s">
        <v>76</v>
      </c>
      <c r="AY280" s="182" t="s">
        <v>132</v>
      </c>
      <c r="BK280" s="184">
        <f>SUM(BK281:BK295)</f>
        <v>0</v>
      </c>
    </row>
    <row r="281" spans="2:65" s="1" customFormat="1" ht="25.5" customHeight="1">
      <c r="B281" s="41"/>
      <c r="C281" s="187" t="s">
        <v>608</v>
      </c>
      <c r="D281" s="187" t="s">
        <v>136</v>
      </c>
      <c r="E281" s="188" t="s">
        <v>609</v>
      </c>
      <c r="F281" s="189" t="s">
        <v>610</v>
      </c>
      <c r="G281" s="190" t="s">
        <v>148</v>
      </c>
      <c r="H281" s="191">
        <v>26.2</v>
      </c>
      <c r="I281" s="192"/>
      <c r="J281" s="193">
        <f t="shared" ref="J281:J288" si="40">ROUND(I281*H281,2)</f>
        <v>0</v>
      </c>
      <c r="K281" s="189" t="s">
        <v>140</v>
      </c>
      <c r="L281" s="61"/>
      <c r="M281" s="194" t="s">
        <v>21</v>
      </c>
      <c r="N281" s="195" t="s">
        <v>42</v>
      </c>
      <c r="O281" s="42"/>
      <c r="P281" s="196">
        <f t="shared" ref="P281:P288" si="41">O281*H281</f>
        <v>0</v>
      </c>
      <c r="Q281" s="196">
        <v>8.0000000000000007E-5</v>
      </c>
      <c r="R281" s="196">
        <f t="shared" ref="R281:R288" si="42">Q281*H281</f>
        <v>2.0960000000000002E-3</v>
      </c>
      <c r="S281" s="196">
        <v>0</v>
      </c>
      <c r="T281" s="197">
        <f t="shared" ref="T281:T288" si="43">S281*H281</f>
        <v>0</v>
      </c>
      <c r="AR281" s="24" t="s">
        <v>164</v>
      </c>
      <c r="AT281" s="24" t="s">
        <v>136</v>
      </c>
      <c r="AU281" s="24" t="s">
        <v>83</v>
      </c>
      <c r="AY281" s="24" t="s">
        <v>132</v>
      </c>
      <c r="BE281" s="198">
        <f t="shared" ref="BE281:BE288" si="44">IF(N281="základní",J281,0)</f>
        <v>0</v>
      </c>
      <c r="BF281" s="198">
        <f t="shared" ref="BF281:BF288" si="45">IF(N281="snížená",J281,0)</f>
        <v>0</v>
      </c>
      <c r="BG281" s="198">
        <f t="shared" ref="BG281:BG288" si="46">IF(N281="zákl. přenesená",J281,0)</f>
        <v>0</v>
      </c>
      <c r="BH281" s="198">
        <f t="shared" ref="BH281:BH288" si="47">IF(N281="sníž. přenesená",J281,0)</f>
        <v>0</v>
      </c>
      <c r="BI281" s="198">
        <f t="shared" ref="BI281:BI288" si="48">IF(N281="nulová",J281,0)</f>
        <v>0</v>
      </c>
      <c r="BJ281" s="24" t="s">
        <v>76</v>
      </c>
      <c r="BK281" s="198">
        <f t="shared" ref="BK281:BK288" si="49">ROUND(I281*H281,2)</f>
        <v>0</v>
      </c>
      <c r="BL281" s="24" t="s">
        <v>164</v>
      </c>
      <c r="BM281" s="24" t="s">
        <v>611</v>
      </c>
    </row>
    <row r="282" spans="2:65" s="1" customFormat="1" ht="25.5" customHeight="1">
      <c r="B282" s="41"/>
      <c r="C282" s="187" t="s">
        <v>612</v>
      </c>
      <c r="D282" s="187" t="s">
        <v>136</v>
      </c>
      <c r="E282" s="188" t="s">
        <v>613</v>
      </c>
      <c r="F282" s="189" t="s">
        <v>614</v>
      </c>
      <c r="G282" s="190" t="s">
        <v>148</v>
      </c>
      <c r="H282" s="191">
        <v>26.2</v>
      </c>
      <c r="I282" s="192"/>
      <c r="J282" s="193">
        <f t="shared" si="40"/>
        <v>0</v>
      </c>
      <c r="K282" s="189" t="s">
        <v>140</v>
      </c>
      <c r="L282" s="61"/>
      <c r="M282" s="194" t="s">
        <v>21</v>
      </c>
      <c r="N282" s="195" t="s">
        <v>42</v>
      </c>
      <c r="O282" s="42"/>
      <c r="P282" s="196">
        <f t="shared" si="41"/>
        <v>0</v>
      </c>
      <c r="Q282" s="196">
        <v>1.3999999999999999E-4</v>
      </c>
      <c r="R282" s="196">
        <f t="shared" si="42"/>
        <v>3.6679999999999994E-3</v>
      </c>
      <c r="S282" s="196">
        <v>0</v>
      </c>
      <c r="T282" s="197">
        <f t="shared" si="43"/>
        <v>0</v>
      </c>
      <c r="AR282" s="24" t="s">
        <v>164</v>
      </c>
      <c r="AT282" s="24" t="s">
        <v>136</v>
      </c>
      <c r="AU282" s="24" t="s">
        <v>83</v>
      </c>
      <c r="AY282" s="24" t="s">
        <v>132</v>
      </c>
      <c r="BE282" s="198">
        <f t="shared" si="44"/>
        <v>0</v>
      </c>
      <c r="BF282" s="198">
        <f t="shared" si="45"/>
        <v>0</v>
      </c>
      <c r="BG282" s="198">
        <f t="shared" si="46"/>
        <v>0</v>
      </c>
      <c r="BH282" s="198">
        <f t="shared" si="47"/>
        <v>0</v>
      </c>
      <c r="BI282" s="198">
        <f t="shared" si="48"/>
        <v>0</v>
      </c>
      <c r="BJ282" s="24" t="s">
        <v>76</v>
      </c>
      <c r="BK282" s="198">
        <f t="shared" si="49"/>
        <v>0</v>
      </c>
      <c r="BL282" s="24" t="s">
        <v>164</v>
      </c>
      <c r="BM282" s="24" t="s">
        <v>615</v>
      </c>
    </row>
    <row r="283" spans="2:65" s="1" customFormat="1" ht="25.5" customHeight="1">
      <c r="B283" s="41"/>
      <c r="C283" s="187" t="s">
        <v>616</v>
      </c>
      <c r="D283" s="187" t="s">
        <v>136</v>
      </c>
      <c r="E283" s="188" t="s">
        <v>617</v>
      </c>
      <c r="F283" s="189" t="s">
        <v>618</v>
      </c>
      <c r="G283" s="190" t="s">
        <v>148</v>
      </c>
      <c r="H283" s="191">
        <v>26.2</v>
      </c>
      <c r="I283" s="192"/>
      <c r="J283" s="193">
        <f t="shared" si="40"/>
        <v>0</v>
      </c>
      <c r="K283" s="189" t="s">
        <v>140</v>
      </c>
      <c r="L283" s="61"/>
      <c r="M283" s="194" t="s">
        <v>21</v>
      </c>
      <c r="N283" s="195" t="s">
        <v>42</v>
      </c>
      <c r="O283" s="42"/>
      <c r="P283" s="196">
        <f t="shared" si="41"/>
        <v>0</v>
      </c>
      <c r="Q283" s="196">
        <v>1.2E-4</v>
      </c>
      <c r="R283" s="196">
        <f t="shared" si="42"/>
        <v>3.1440000000000001E-3</v>
      </c>
      <c r="S283" s="196">
        <v>0</v>
      </c>
      <c r="T283" s="197">
        <f t="shared" si="43"/>
        <v>0</v>
      </c>
      <c r="AR283" s="24" t="s">
        <v>164</v>
      </c>
      <c r="AT283" s="24" t="s">
        <v>136</v>
      </c>
      <c r="AU283" s="24" t="s">
        <v>83</v>
      </c>
      <c r="AY283" s="24" t="s">
        <v>132</v>
      </c>
      <c r="BE283" s="198">
        <f t="shared" si="44"/>
        <v>0</v>
      </c>
      <c r="BF283" s="198">
        <f t="shared" si="45"/>
        <v>0</v>
      </c>
      <c r="BG283" s="198">
        <f t="shared" si="46"/>
        <v>0</v>
      </c>
      <c r="BH283" s="198">
        <f t="shared" si="47"/>
        <v>0</v>
      </c>
      <c r="BI283" s="198">
        <f t="shared" si="48"/>
        <v>0</v>
      </c>
      <c r="BJ283" s="24" t="s">
        <v>76</v>
      </c>
      <c r="BK283" s="198">
        <f t="shared" si="49"/>
        <v>0</v>
      </c>
      <c r="BL283" s="24" t="s">
        <v>164</v>
      </c>
      <c r="BM283" s="24" t="s">
        <v>619</v>
      </c>
    </row>
    <row r="284" spans="2:65" s="1" customFormat="1" ht="25.5" customHeight="1">
      <c r="B284" s="41"/>
      <c r="C284" s="187" t="s">
        <v>620</v>
      </c>
      <c r="D284" s="187" t="s">
        <v>136</v>
      </c>
      <c r="E284" s="188" t="s">
        <v>621</v>
      </c>
      <c r="F284" s="189" t="s">
        <v>622</v>
      </c>
      <c r="G284" s="190" t="s">
        <v>272</v>
      </c>
      <c r="H284" s="191">
        <v>117</v>
      </c>
      <c r="I284" s="192"/>
      <c r="J284" s="193">
        <f t="shared" si="40"/>
        <v>0</v>
      </c>
      <c r="K284" s="189" t="s">
        <v>140</v>
      </c>
      <c r="L284" s="61"/>
      <c r="M284" s="194" t="s">
        <v>21</v>
      </c>
      <c r="N284" s="195" t="s">
        <v>42</v>
      </c>
      <c r="O284" s="42"/>
      <c r="P284" s="196">
        <f t="shared" si="41"/>
        <v>0</v>
      </c>
      <c r="Q284" s="196">
        <v>2.0000000000000002E-5</v>
      </c>
      <c r="R284" s="196">
        <f t="shared" si="42"/>
        <v>2.3400000000000001E-3</v>
      </c>
      <c r="S284" s="196">
        <v>0</v>
      </c>
      <c r="T284" s="197">
        <f t="shared" si="43"/>
        <v>0</v>
      </c>
      <c r="AR284" s="24" t="s">
        <v>164</v>
      </c>
      <c r="AT284" s="24" t="s">
        <v>136</v>
      </c>
      <c r="AU284" s="24" t="s">
        <v>83</v>
      </c>
      <c r="AY284" s="24" t="s">
        <v>132</v>
      </c>
      <c r="BE284" s="198">
        <f t="shared" si="44"/>
        <v>0</v>
      </c>
      <c r="BF284" s="198">
        <f t="shared" si="45"/>
        <v>0</v>
      </c>
      <c r="BG284" s="198">
        <f t="shared" si="46"/>
        <v>0</v>
      </c>
      <c r="BH284" s="198">
        <f t="shared" si="47"/>
        <v>0</v>
      </c>
      <c r="BI284" s="198">
        <f t="shared" si="48"/>
        <v>0</v>
      </c>
      <c r="BJ284" s="24" t="s">
        <v>76</v>
      </c>
      <c r="BK284" s="198">
        <f t="shared" si="49"/>
        <v>0</v>
      </c>
      <c r="BL284" s="24" t="s">
        <v>164</v>
      </c>
      <c r="BM284" s="24" t="s">
        <v>623</v>
      </c>
    </row>
    <row r="285" spans="2:65" s="1" customFormat="1" ht="38.25" customHeight="1">
      <c r="B285" s="41"/>
      <c r="C285" s="187" t="s">
        <v>624</v>
      </c>
      <c r="D285" s="187" t="s">
        <v>136</v>
      </c>
      <c r="E285" s="188" t="s">
        <v>625</v>
      </c>
      <c r="F285" s="189" t="s">
        <v>626</v>
      </c>
      <c r="G285" s="190" t="s">
        <v>272</v>
      </c>
      <c r="H285" s="191">
        <v>56</v>
      </c>
      <c r="I285" s="192"/>
      <c r="J285" s="193">
        <f t="shared" si="40"/>
        <v>0</v>
      </c>
      <c r="K285" s="189" t="s">
        <v>140</v>
      </c>
      <c r="L285" s="61"/>
      <c r="M285" s="194" t="s">
        <v>21</v>
      </c>
      <c r="N285" s="195" t="s">
        <v>42</v>
      </c>
      <c r="O285" s="42"/>
      <c r="P285" s="196">
        <f t="shared" si="41"/>
        <v>0</v>
      </c>
      <c r="Q285" s="196">
        <v>3.0000000000000001E-5</v>
      </c>
      <c r="R285" s="196">
        <f t="shared" si="42"/>
        <v>1.6800000000000001E-3</v>
      </c>
      <c r="S285" s="196">
        <v>0</v>
      </c>
      <c r="T285" s="197">
        <f t="shared" si="43"/>
        <v>0</v>
      </c>
      <c r="AR285" s="24" t="s">
        <v>164</v>
      </c>
      <c r="AT285" s="24" t="s">
        <v>136</v>
      </c>
      <c r="AU285" s="24" t="s">
        <v>83</v>
      </c>
      <c r="AY285" s="24" t="s">
        <v>132</v>
      </c>
      <c r="BE285" s="198">
        <f t="shared" si="44"/>
        <v>0</v>
      </c>
      <c r="BF285" s="198">
        <f t="shared" si="45"/>
        <v>0</v>
      </c>
      <c r="BG285" s="198">
        <f t="shared" si="46"/>
        <v>0</v>
      </c>
      <c r="BH285" s="198">
        <f t="shared" si="47"/>
        <v>0</v>
      </c>
      <c r="BI285" s="198">
        <f t="shared" si="48"/>
        <v>0</v>
      </c>
      <c r="BJ285" s="24" t="s">
        <v>76</v>
      </c>
      <c r="BK285" s="198">
        <f t="shared" si="49"/>
        <v>0</v>
      </c>
      <c r="BL285" s="24" t="s">
        <v>164</v>
      </c>
      <c r="BM285" s="24" t="s">
        <v>627</v>
      </c>
    </row>
    <row r="286" spans="2:65" s="1" customFormat="1" ht="25.5" customHeight="1">
      <c r="B286" s="41"/>
      <c r="C286" s="187" t="s">
        <v>628</v>
      </c>
      <c r="D286" s="187" t="s">
        <v>136</v>
      </c>
      <c r="E286" s="188" t="s">
        <v>629</v>
      </c>
      <c r="F286" s="189" t="s">
        <v>630</v>
      </c>
      <c r="G286" s="190" t="s">
        <v>272</v>
      </c>
      <c r="H286" s="191">
        <v>117</v>
      </c>
      <c r="I286" s="192"/>
      <c r="J286" s="193">
        <f t="shared" si="40"/>
        <v>0</v>
      </c>
      <c r="K286" s="189" t="s">
        <v>140</v>
      </c>
      <c r="L286" s="61"/>
      <c r="M286" s="194" t="s">
        <v>21</v>
      </c>
      <c r="N286" s="195" t="s">
        <v>42</v>
      </c>
      <c r="O286" s="42"/>
      <c r="P286" s="196">
        <f t="shared" si="41"/>
        <v>0</v>
      </c>
      <c r="Q286" s="196">
        <v>5.0000000000000002E-5</v>
      </c>
      <c r="R286" s="196">
        <f t="shared" si="42"/>
        <v>5.8500000000000002E-3</v>
      </c>
      <c r="S286" s="196">
        <v>0</v>
      </c>
      <c r="T286" s="197">
        <f t="shared" si="43"/>
        <v>0</v>
      </c>
      <c r="AR286" s="24" t="s">
        <v>164</v>
      </c>
      <c r="AT286" s="24" t="s">
        <v>136</v>
      </c>
      <c r="AU286" s="24" t="s">
        <v>83</v>
      </c>
      <c r="AY286" s="24" t="s">
        <v>132</v>
      </c>
      <c r="BE286" s="198">
        <f t="shared" si="44"/>
        <v>0</v>
      </c>
      <c r="BF286" s="198">
        <f t="shared" si="45"/>
        <v>0</v>
      </c>
      <c r="BG286" s="198">
        <f t="shared" si="46"/>
        <v>0</v>
      </c>
      <c r="BH286" s="198">
        <f t="shared" si="47"/>
        <v>0</v>
      </c>
      <c r="BI286" s="198">
        <f t="shared" si="48"/>
        <v>0</v>
      </c>
      <c r="BJ286" s="24" t="s">
        <v>76</v>
      </c>
      <c r="BK286" s="198">
        <f t="shared" si="49"/>
        <v>0</v>
      </c>
      <c r="BL286" s="24" t="s">
        <v>164</v>
      </c>
      <c r="BM286" s="24" t="s">
        <v>631</v>
      </c>
    </row>
    <row r="287" spans="2:65" s="1" customFormat="1" ht="25.5" customHeight="1">
      <c r="B287" s="41"/>
      <c r="C287" s="187" t="s">
        <v>632</v>
      </c>
      <c r="D287" s="187" t="s">
        <v>136</v>
      </c>
      <c r="E287" s="188" t="s">
        <v>633</v>
      </c>
      <c r="F287" s="189" t="s">
        <v>634</v>
      </c>
      <c r="G287" s="190" t="s">
        <v>272</v>
      </c>
      <c r="H287" s="191">
        <v>56</v>
      </c>
      <c r="I287" s="192"/>
      <c r="J287" s="193">
        <f t="shared" si="40"/>
        <v>0</v>
      </c>
      <c r="K287" s="189" t="s">
        <v>140</v>
      </c>
      <c r="L287" s="61"/>
      <c r="M287" s="194" t="s">
        <v>21</v>
      </c>
      <c r="N287" s="195" t="s">
        <v>42</v>
      </c>
      <c r="O287" s="42"/>
      <c r="P287" s="196">
        <f t="shared" si="41"/>
        <v>0</v>
      </c>
      <c r="Q287" s="196">
        <v>9.0000000000000006E-5</v>
      </c>
      <c r="R287" s="196">
        <f t="shared" si="42"/>
        <v>5.0400000000000002E-3</v>
      </c>
      <c r="S287" s="196">
        <v>0</v>
      </c>
      <c r="T287" s="197">
        <f t="shared" si="43"/>
        <v>0</v>
      </c>
      <c r="AR287" s="24" t="s">
        <v>164</v>
      </c>
      <c r="AT287" s="24" t="s">
        <v>136</v>
      </c>
      <c r="AU287" s="24" t="s">
        <v>83</v>
      </c>
      <c r="AY287" s="24" t="s">
        <v>132</v>
      </c>
      <c r="BE287" s="198">
        <f t="shared" si="44"/>
        <v>0</v>
      </c>
      <c r="BF287" s="198">
        <f t="shared" si="45"/>
        <v>0</v>
      </c>
      <c r="BG287" s="198">
        <f t="shared" si="46"/>
        <v>0</v>
      </c>
      <c r="BH287" s="198">
        <f t="shared" si="47"/>
        <v>0</v>
      </c>
      <c r="BI287" s="198">
        <f t="shared" si="48"/>
        <v>0</v>
      </c>
      <c r="BJ287" s="24" t="s">
        <v>76</v>
      </c>
      <c r="BK287" s="198">
        <f t="shared" si="49"/>
        <v>0</v>
      </c>
      <c r="BL287" s="24" t="s">
        <v>164</v>
      </c>
      <c r="BM287" s="24" t="s">
        <v>635</v>
      </c>
    </row>
    <row r="288" spans="2:65" s="1" customFormat="1" ht="16.5" customHeight="1">
      <c r="B288" s="41"/>
      <c r="C288" s="187" t="s">
        <v>636</v>
      </c>
      <c r="D288" s="187" t="s">
        <v>136</v>
      </c>
      <c r="E288" s="188" t="s">
        <v>637</v>
      </c>
      <c r="F288" s="189" t="s">
        <v>638</v>
      </c>
      <c r="G288" s="190" t="s">
        <v>148</v>
      </c>
      <c r="H288" s="191">
        <v>60.996000000000002</v>
      </c>
      <c r="I288" s="192"/>
      <c r="J288" s="193">
        <f t="shared" si="40"/>
        <v>0</v>
      </c>
      <c r="K288" s="189" t="s">
        <v>140</v>
      </c>
      <c r="L288" s="61"/>
      <c r="M288" s="194" t="s">
        <v>21</v>
      </c>
      <c r="N288" s="195" t="s">
        <v>42</v>
      </c>
      <c r="O288" s="42"/>
      <c r="P288" s="196">
        <f t="shared" si="41"/>
        <v>0</v>
      </c>
      <c r="Q288" s="196">
        <v>0</v>
      </c>
      <c r="R288" s="196">
        <f t="shared" si="42"/>
        <v>0</v>
      </c>
      <c r="S288" s="196">
        <v>0</v>
      </c>
      <c r="T288" s="197">
        <f t="shared" si="43"/>
        <v>0</v>
      </c>
      <c r="AR288" s="24" t="s">
        <v>164</v>
      </c>
      <c r="AT288" s="24" t="s">
        <v>136</v>
      </c>
      <c r="AU288" s="24" t="s">
        <v>83</v>
      </c>
      <c r="AY288" s="24" t="s">
        <v>132</v>
      </c>
      <c r="BE288" s="198">
        <f t="shared" si="44"/>
        <v>0</v>
      </c>
      <c r="BF288" s="198">
        <f t="shared" si="45"/>
        <v>0</v>
      </c>
      <c r="BG288" s="198">
        <f t="shared" si="46"/>
        <v>0</v>
      </c>
      <c r="BH288" s="198">
        <f t="shared" si="47"/>
        <v>0</v>
      </c>
      <c r="BI288" s="198">
        <f t="shared" si="48"/>
        <v>0</v>
      </c>
      <c r="BJ288" s="24" t="s">
        <v>76</v>
      </c>
      <c r="BK288" s="198">
        <f t="shared" si="49"/>
        <v>0</v>
      </c>
      <c r="BL288" s="24" t="s">
        <v>164</v>
      </c>
      <c r="BM288" s="24" t="s">
        <v>639</v>
      </c>
    </row>
    <row r="289" spans="2:65" s="11" customFormat="1" ht="13.5">
      <c r="B289" s="202"/>
      <c r="C289" s="203"/>
      <c r="D289" s="199" t="s">
        <v>152</v>
      </c>
      <c r="E289" s="204" t="s">
        <v>21</v>
      </c>
      <c r="F289" s="205" t="s">
        <v>153</v>
      </c>
      <c r="G289" s="203"/>
      <c r="H289" s="204" t="s">
        <v>21</v>
      </c>
      <c r="I289" s="206"/>
      <c r="J289" s="203"/>
      <c r="K289" s="203"/>
      <c r="L289" s="207"/>
      <c r="M289" s="208"/>
      <c r="N289" s="209"/>
      <c r="O289" s="209"/>
      <c r="P289" s="209"/>
      <c r="Q289" s="209"/>
      <c r="R289" s="209"/>
      <c r="S289" s="209"/>
      <c r="T289" s="210"/>
      <c r="AT289" s="211" t="s">
        <v>152</v>
      </c>
      <c r="AU289" s="211" t="s">
        <v>83</v>
      </c>
      <c r="AV289" s="11" t="s">
        <v>76</v>
      </c>
      <c r="AW289" s="11" t="s">
        <v>34</v>
      </c>
      <c r="AX289" s="11" t="s">
        <v>71</v>
      </c>
      <c r="AY289" s="211" t="s">
        <v>132</v>
      </c>
    </row>
    <row r="290" spans="2:65" s="12" customFormat="1" ht="13.5">
      <c r="B290" s="212"/>
      <c r="C290" s="213"/>
      <c r="D290" s="199" t="s">
        <v>152</v>
      </c>
      <c r="E290" s="214" t="s">
        <v>21</v>
      </c>
      <c r="F290" s="215" t="s">
        <v>640</v>
      </c>
      <c r="G290" s="213"/>
      <c r="H290" s="216">
        <v>30.786000000000001</v>
      </c>
      <c r="I290" s="217"/>
      <c r="J290" s="213"/>
      <c r="K290" s="213"/>
      <c r="L290" s="218"/>
      <c r="M290" s="219"/>
      <c r="N290" s="220"/>
      <c r="O290" s="220"/>
      <c r="P290" s="220"/>
      <c r="Q290" s="220"/>
      <c r="R290" s="220"/>
      <c r="S290" s="220"/>
      <c r="T290" s="221"/>
      <c r="AT290" s="222" t="s">
        <v>152</v>
      </c>
      <c r="AU290" s="222" t="s">
        <v>83</v>
      </c>
      <c r="AV290" s="12" t="s">
        <v>83</v>
      </c>
      <c r="AW290" s="12" t="s">
        <v>34</v>
      </c>
      <c r="AX290" s="12" t="s">
        <v>71</v>
      </c>
      <c r="AY290" s="222" t="s">
        <v>132</v>
      </c>
    </row>
    <row r="291" spans="2:65" s="11" customFormat="1" ht="13.5">
      <c r="B291" s="202"/>
      <c r="C291" s="203"/>
      <c r="D291" s="199" t="s">
        <v>152</v>
      </c>
      <c r="E291" s="204" t="s">
        <v>21</v>
      </c>
      <c r="F291" s="205" t="s">
        <v>175</v>
      </c>
      <c r="G291" s="203"/>
      <c r="H291" s="204" t="s">
        <v>21</v>
      </c>
      <c r="I291" s="206"/>
      <c r="J291" s="203"/>
      <c r="K291" s="203"/>
      <c r="L291" s="207"/>
      <c r="M291" s="208"/>
      <c r="N291" s="209"/>
      <c r="O291" s="209"/>
      <c r="P291" s="209"/>
      <c r="Q291" s="209"/>
      <c r="R291" s="209"/>
      <c r="S291" s="209"/>
      <c r="T291" s="210"/>
      <c r="AT291" s="211" t="s">
        <v>152</v>
      </c>
      <c r="AU291" s="211" t="s">
        <v>83</v>
      </c>
      <c r="AV291" s="11" t="s">
        <v>76</v>
      </c>
      <c r="AW291" s="11" t="s">
        <v>34</v>
      </c>
      <c r="AX291" s="11" t="s">
        <v>71</v>
      </c>
      <c r="AY291" s="211" t="s">
        <v>132</v>
      </c>
    </row>
    <row r="292" spans="2:65" s="12" customFormat="1" ht="13.5">
      <c r="B292" s="212"/>
      <c r="C292" s="213"/>
      <c r="D292" s="199" t="s">
        <v>152</v>
      </c>
      <c r="E292" s="214" t="s">
        <v>21</v>
      </c>
      <c r="F292" s="215" t="s">
        <v>188</v>
      </c>
      <c r="G292" s="213"/>
      <c r="H292" s="216">
        <v>30.21</v>
      </c>
      <c r="I292" s="217"/>
      <c r="J292" s="213"/>
      <c r="K292" s="213"/>
      <c r="L292" s="218"/>
      <c r="M292" s="219"/>
      <c r="N292" s="220"/>
      <c r="O292" s="220"/>
      <c r="P292" s="220"/>
      <c r="Q292" s="220"/>
      <c r="R292" s="220"/>
      <c r="S292" s="220"/>
      <c r="T292" s="221"/>
      <c r="AT292" s="222" t="s">
        <v>152</v>
      </c>
      <c r="AU292" s="222" t="s">
        <v>83</v>
      </c>
      <c r="AV292" s="12" t="s">
        <v>83</v>
      </c>
      <c r="AW292" s="12" t="s">
        <v>34</v>
      </c>
      <c r="AX292" s="12" t="s">
        <v>71</v>
      </c>
      <c r="AY292" s="222" t="s">
        <v>132</v>
      </c>
    </row>
    <row r="293" spans="2:65" s="14" customFormat="1" ht="13.5">
      <c r="B293" s="234"/>
      <c r="C293" s="235"/>
      <c r="D293" s="199" t="s">
        <v>152</v>
      </c>
      <c r="E293" s="236" t="s">
        <v>21</v>
      </c>
      <c r="F293" s="237" t="s">
        <v>177</v>
      </c>
      <c r="G293" s="235"/>
      <c r="H293" s="238">
        <v>60.996000000000002</v>
      </c>
      <c r="I293" s="239"/>
      <c r="J293" s="235"/>
      <c r="K293" s="235"/>
      <c r="L293" s="240"/>
      <c r="M293" s="241"/>
      <c r="N293" s="242"/>
      <c r="O293" s="242"/>
      <c r="P293" s="242"/>
      <c r="Q293" s="242"/>
      <c r="R293" s="242"/>
      <c r="S293" s="242"/>
      <c r="T293" s="243"/>
      <c r="AT293" s="244" t="s">
        <v>152</v>
      </c>
      <c r="AU293" s="244" t="s">
        <v>83</v>
      </c>
      <c r="AV293" s="14" t="s">
        <v>141</v>
      </c>
      <c r="AW293" s="14" t="s">
        <v>34</v>
      </c>
      <c r="AX293" s="14" t="s">
        <v>76</v>
      </c>
      <c r="AY293" s="244" t="s">
        <v>132</v>
      </c>
    </row>
    <row r="294" spans="2:65" s="1" customFormat="1" ht="16.5" customHeight="1">
      <c r="B294" s="41"/>
      <c r="C294" s="187" t="s">
        <v>641</v>
      </c>
      <c r="D294" s="187" t="s">
        <v>136</v>
      </c>
      <c r="E294" s="188" t="s">
        <v>642</v>
      </c>
      <c r="F294" s="189" t="s">
        <v>643</v>
      </c>
      <c r="G294" s="190" t="s">
        <v>148</v>
      </c>
      <c r="H294" s="191">
        <v>60.996000000000002</v>
      </c>
      <c r="I294" s="192"/>
      <c r="J294" s="193">
        <f>ROUND(I294*H294,2)</f>
        <v>0</v>
      </c>
      <c r="K294" s="189" t="s">
        <v>140</v>
      </c>
      <c r="L294" s="61"/>
      <c r="M294" s="194" t="s">
        <v>21</v>
      </c>
      <c r="N294" s="195" t="s">
        <v>42</v>
      </c>
      <c r="O294" s="42"/>
      <c r="P294" s="196">
        <f>O294*H294</f>
        <v>0</v>
      </c>
      <c r="Q294" s="196">
        <v>4.2999999999999999E-4</v>
      </c>
      <c r="R294" s="196">
        <f>Q294*H294</f>
        <v>2.622828E-2</v>
      </c>
      <c r="S294" s="196">
        <v>0</v>
      </c>
      <c r="T294" s="197">
        <f>S294*H294</f>
        <v>0</v>
      </c>
      <c r="AR294" s="24" t="s">
        <v>164</v>
      </c>
      <c r="AT294" s="24" t="s">
        <v>136</v>
      </c>
      <c r="AU294" s="24" t="s">
        <v>83</v>
      </c>
      <c r="AY294" s="24" t="s">
        <v>132</v>
      </c>
      <c r="BE294" s="198">
        <f>IF(N294="základní",J294,0)</f>
        <v>0</v>
      </c>
      <c r="BF294" s="198">
        <f>IF(N294="snížená",J294,0)</f>
        <v>0</v>
      </c>
      <c r="BG294" s="198">
        <f>IF(N294="zákl. přenesená",J294,0)</f>
        <v>0</v>
      </c>
      <c r="BH294" s="198">
        <f>IF(N294="sníž. přenesená",J294,0)</f>
        <v>0</v>
      </c>
      <c r="BI294" s="198">
        <f>IF(N294="nulová",J294,0)</f>
        <v>0</v>
      </c>
      <c r="BJ294" s="24" t="s">
        <v>76</v>
      </c>
      <c r="BK294" s="198">
        <f>ROUND(I294*H294,2)</f>
        <v>0</v>
      </c>
      <c r="BL294" s="24" t="s">
        <v>164</v>
      </c>
      <c r="BM294" s="24" t="s">
        <v>644</v>
      </c>
    </row>
    <row r="295" spans="2:65" s="1" customFormat="1" ht="25.5" customHeight="1">
      <c r="B295" s="41"/>
      <c r="C295" s="187" t="s">
        <v>645</v>
      </c>
      <c r="D295" s="187" t="s">
        <v>136</v>
      </c>
      <c r="E295" s="188" t="s">
        <v>646</v>
      </c>
      <c r="F295" s="189" t="s">
        <v>647</v>
      </c>
      <c r="G295" s="190" t="s">
        <v>148</v>
      </c>
      <c r="H295" s="191">
        <v>60.996000000000002</v>
      </c>
      <c r="I295" s="192"/>
      <c r="J295" s="193">
        <f>ROUND(I295*H295,2)</f>
        <v>0</v>
      </c>
      <c r="K295" s="189" t="s">
        <v>140</v>
      </c>
      <c r="L295" s="61"/>
      <c r="M295" s="194" t="s">
        <v>21</v>
      </c>
      <c r="N295" s="195" t="s">
        <v>42</v>
      </c>
      <c r="O295" s="42"/>
      <c r="P295" s="196">
        <f>O295*H295</f>
        <v>0</v>
      </c>
      <c r="Q295" s="196">
        <v>6.6E-4</v>
      </c>
      <c r="R295" s="196">
        <f>Q295*H295</f>
        <v>4.0257359999999999E-2</v>
      </c>
      <c r="S295" s="196">
        <v>0</v>
      </c>
      <c r="T295" s="197">
        <f>S295*H295</f>
        <v>0</v>
      </c>
      <c r="AR295" s="24" t="s">
        <v>164</v>
      </c>
      <c r="AT295" s="24" t="s">
        <v>136</v>
      </c>
      <c r="AU295" s="24" t="s">
        <v>83</v>
      </c>
      <c r="AY295" s="24" t="s">
        <v>132</v>
      </c>
      <c r="BE295" s="198">
        <f>IF(N295="základní",J295,0)</f>
        <v>0</v>
      </c>
      <c r="BF295" s="198">
        <f>IF(N295="snížená",J295,0)</f>
        <v>0</v>
      </c>
      <c r="BG295" s="198">
        <f>IF(N295="zákl. přenesená",J295,0)</f>
        <v>0</v>
      </c>
      <c r="BH295" s="198">
        <f>IF(N295="sníž. přenesená",J295,0)</f>
        <v>0</v>
      </c>
      <c r="BI295" s="198">
        <f>IF(N295="nulová",J295,0)</f>
        <v>0</v>
      </c>
      <c r="BJ295" s="24" t="s">
        <v>76</v>
      </c>
      <c r="BK295" s="198">
        <f>ROUND(I295*H295,2)</f>
        <v>0</v>
      </c>
      <c r="BL295" s="24" t="s">
        <v>164</v>
      </c>
      <c r="BM295" s="24" t="s">
        <v>648</v>
      </c>
    </row>
    <row r="296" spans="2:65" s="10" customFormat="1" ht="29.85" customHeight="1">
      <c r="B296" s="171"/>
      <c r="C296" s="172"/>
      <c r="D296" s="173" t="s">
        <v>70</v>
      </c>
      <c r="E296" s="185" t="s">
        <v>649</v>
      </c>
      <c r="F296" s="185" t="s">
        <v>650</v>
      </c>
      <c r="G296" s="172"/>
      <c r="H296" s="172"/>
      <c r="I296" s="175"/>
      <c r="J296" s="186">
        <f>BK296</f>
        <v>0</v>
      </c>
      <c r="K296" s="172"/>
      <c r="L296" s="177"/>
      <c r="M296" s="178"/>
      <c r="N296" s="179"/>
      <c r="O296" s="179"/>
      <c r="P296" s="180">
        <f>SUM(P297:P308)</f>
        <v>0</v>
      </c>
      <c r="Q296" s="179"/>
      <c r="R296" s="180">
        <f>SUM(R297:R308)</f>
        <v>3.98962E-2</v>
      </c>
      <c r="S296" s="179"/>
      <c r="T296" s="181">
        <f>SUM(T297:T308)</f>
        <v>0</v>
      </c>
      <c r="AR296" s="182" t="s">
        <v>83</v>
      </c>
      <c r="AT296" s="183" t="s">
        <v>70</v>
      </c>
      <c r="AU296" s="183" t="s">
        <v>76</v>
      </c>
      <c r="AY296" s="182" t="s">
        <v>132</v>
      </c>
      <c r="BK296" s="184">
        <f>SUM(BK297:BK308)</f>
        <v>0</v>
      </c>
    </row>
    <row r="297" spans="2:65" s="1" customFormat="1" ht="16.5" customHeight="1">
      <c r="B297" s="41"/>
      <c r="C297" s="187" t="s">
        <v>651</v>
      </c>
      <c r="D297" s="187" t="s">
        <v>136</v>
      </c>
      <c r="E297" s="188" t="s">
        <v>652</v>
      </c>
      <c r="F297" s="189" t="s">
        <v>653</v>
      </c>
      <c r="G297" s="190" t="s">
        <v>148</v>
      </c>
      <c r="H297" s="191">
        <v>209.98</v>
      </c>
      <c r="I297" s="192"/>
      <c r="J297" s="193">
        <f>ROUND(I297*H297,2)</f>
        <v>0</v>
      </c>
      <c r="K297" s="189" t="s">
        <v>140</v>
      </c>
      <c r="L297" s="61"/>
      <c r="M297" s="194" t="s">
        <v>21</v>
      </c>
      <c r="N297" s="195" t="s">
        <v>42</v>
      </c>
      <c r="O297" s="42"/>
      <c r="P297" s="196">
        <f>O297*H297</f>
        <v>0</v>
      </c>
      <c r="Q297" s="196">
        <v>0</v>
      </c>
      <c r="R297" s="196">
        <f>Q297*H297</f>
        <v>0</v>
      </c>
      <c r="S297" s="196">
        <v>0</v>
      </c>
      <c r="T297" s="197">
        <f>S297*H297</f>
        <v>0</v>
      </c>
      <c r="AR297" s="24" t="s">
        <v>164</v>
      </c>
      <c r="AT297" s="24" t="s">
        <v>136</v>
      </c>
      <c r="AU297" s="24" t="s">
        <v>83</v>
      </c>
      <c r="AY297" s="24" t="s">
        <v>132</v>
      </c>
      <c r="BE297" s="198">
        <f>IF(N297="základní",J297,0)</f>
        <v>0</v>
      </c>
      <c r="BF297" s="198">
        <f>IF(N297="snížená",J297,0)</f>
        <v>0</v>
      </c>
      <c r="BG297" s="198">
        <f>IF(N297="zákl. přenesená",J297,0)</f>
        <v>0</v>
      </c>
      <c r="BH297" s="198">
        <f>IF(N297="sníž. přenesená",J297,0)</f>
        <v>0</v>
      </c>
      <c r="BI297" s="198">
        <f>IF(N297="nulová",J297,0)</f>
        <v>0</v>
      </c>
      <c r="BJ297" s="24" t="s">
        <v>76</v>
      </c>
      <c r="BK297" s="198">
        <f>ROUND(I297*H297,2)</f>
        <v>0</v>
      </c>
      <c r="BL297" s="24" t="s">
        <v>164</v>
      </c>
      <c r="BM297" s="24" t="s">
        <v>654</v>
      </c>
    </row>
    <row r="298" spans="2:65" s="11" customFormat="1" ht="13.5">
      <c r="B298" s="202"/>
      <c r="C298" s="203"/>
      <c r="D298" s="199" t="s">
        <v>152</v>
      </c>
      <c r="E298" s="204" t="s">
        <v>21</v>
      </c>
      <c r="F298" s="205" t="s">
        <v>153</v>
      </c>
      <c r="G298" s="203"/>
      <c r="H298" s="204" t="s">
        <v>21</v>
      </c>
      <c r="I298" s="206"/>
      <c r="J298" s="203"/>
      <c r="K298" s="203"/>
      <c r="L298" s="207"/>
      <c r="M298" s="208"/>
      <c r="N298" s="209"/>
      <c r="O298" s="209"/>
      <c r="P298" s="209"/>
      <c r="Q298" s="209"/>
      <c r="R298" s="209"/>
      <c r="S298" s="209"/>
      <c r="T298" s="210"/>
      <c r="AT298" s="211" t="s">
        <v>152</v>
      </c>
      <c r="AU298" s="211" t="s">
        <v>83</v>
      </c>
      <c r="AV298" s="11" t="s">
        <v>76</v>
      </c>
      <c r="AW298" s="11" t="s">
        <v>34</v>
      </c>
      <c r="AX298" s="11" t="s">
        <v>71</v>
      </c>
      <c r="AY298" s="211" t="s">
        <v>132</v>
      </c>
    </row>
    <row r="299" spans="2:65" s="12" customFormat="1" ht="13.5">
      <c r="B299" s="212"/>
      <c r="C299" s="213"/>
      <c r="D299" s="199" t="s">
        <v>152</v>
      </c>
      <c r="E299" s="214" t="s">
        <v>21</v>
      </c>
      <c r="F299" s="215" t="s">
        <v>154</v>
      </c>
      <c r="G299" s="213"/>
      <c r="H299" s="216">
        <v>108.78</v>
      </c>
      <c r="I299" s="217"/>
      <c r="J299" s="213"/>
      <c r="K299" s="213"/>
      <c r="L299" s="218"/>
      <c r="M299" s="219"/>
      <c r="N299" s="220"/>
      <c r="O299" s="220"/>
      <c r="P299" s="220"/>
      <c r="Q299" s="220"/>
      <c r="R299" s="220"/>
      <c r="S299" s="220"/>
      <c r="T299" s="221"/>
      <c r="AT299" s="222" t="s">
        <v>152</v>
      </c>
      <c r="AU299" s="222" t="s">
        <v>83</v>
      </c>
      <c r="AV299" s="12" t="s">
        <v>83</v>
      </c>
      <c r="AW299" s="12" t="s">
        <v>34</v>
      </c>
      <c r="AX299" s="12" t="s">
        <v>71</v>
      </c>
      <c r="AY299" s="222" t="s">
        <v>132</v>
      </c>
    </row>
    <row r="300" spans="2:65" s="11" customFormat="1" ht="13.5">
      <c r="B300" s="202"/>
      <c r="C300" s="203"/>
      <c r="D300" s="199" t="s">
        <v>152</v>
      </c>
      <c r="E300" s="204" t="s">
        <v>21</v>
      </c>
      <c r="F300" s="205" t="s">
        <v>175</v>
      </c>
      <c r="G300" s="203"/>
      <c r="H300" s="204" t="s">
        <v>21</v>
      </c>
      <c r="I300" s="206"/>
      <c r="J300" s="203"/>
      <c r="K300" s="203"/>
      <c r="L300" s="207"/>
      <c r="M300" s="208"/>
      <c r="N300" s="209"/>
      <c r="O300" s="209"/>
      <c r="P300" s="209"/>
      <c r="Q300" s="209"/>
      <c r="R300" s="209"/>
      <c r="S300" s="209"/>
      <c r="T300" s="210"/>
      <c r="AT300" s="211" t="s">
        <v>152</v>
      </c>
      <c r="AU300" s="211" t="s">
        <v>83</v>
      </c>
      <c r="AV300" s="11" t="s">
        <v>76</v>
      </c>
      <c r="AW300" s="11" t="s">
        <v>34</v>
      </c>
      <c r="AX300" s="11" t="s">
        <v>71</v>
      </c>
      <c r="AY300" s="211" t="s">
        <v>132</v>
      </c>
    </row>
    <row r="301" spans="2:65" s="12" customFormat="1" ht="13.5">
      <c r="B301" s="212"/>
      <c r="C301" s="213"/>
      <c r="D301" s="199" t="s">
        <v>152</v>
      </c>
      <c r="E301" s="214" t="s">
        <v>21</v>
      </c>
      <c r="F301" s="215" t="s">
        <v>655</v>
      </c>
      <c r="G301" s="213"/>
      <c r="H301" s="216">
        <v>101.2</v>
      </c>
      <c r="I301" s="217"/>
      <c r="J301" s="213"/>
      <c r="K301" s="213"/>
      <c r="L301" s="218"/>
      <c r="M301" s="219"/>
      <c r="N301" s="220"/>
      <c r="O301" s="220"/>
      <c r="P301" s="220"/>
      <c r="Q301" s="220"/>
      <c r="R301" s="220"/>
      <c r="S301" s="220"/>
      <c r="T301" s="221"/>
      <c r="AT301" s="222" t="s">
        <v>152</v>
      </c>
      <c r="AU301" s="222" t="s">
        <v>83</v>
      </c>
      <c r="AV301" s="12" t="s">
        <v>83</v>
      </c>
      <c r="AW301" s="12" t="s">
        <v>34</v>
      </c>
      <c r="AX301" s="12" t="s">
        <v>71</v>
      </c>
      <c r="AY301" s="222" t="s">
        <v>132</v>
      </c>
    </row>
    <row r="302" spans="2:65" s="14" customFormat="1" ht="13.5">
      <c r="B302" s="234"/>
      <c r="C302" s="235"/>
      <c r="D302" s="199" t="s">
        <v>152</v>
      </c>
      <c r="E302" s="236" t="s">
        <v>21</v>
      </c>
      <c r="F302" s="237" t="s">
        <v>177</v>
      </c>
      <c r="G302" s="235"/>
      <c r="H302" s="238">
        <v>209.98</v>
      </c>
      <c r="I302" s="239"/>
      <c r="J302" s="235"/>
      <c r="K302" s="235"/>
      <c r="L302" s="240"/>
      <c r="M302" s="241"/>
      <c r="N302" s="242"/>
      <c r="O302" s="242"/>
      <c r="P302" s="242"/>
      <c r="Q302" s="242"/>
      <c r="R302" s="242"/>
      <c r="S302" s="242"/>
      <c r="T302" s="243"/>
      <c r="AT302" s="244" t="s">
        <v>152</v>
      </c>
      <c r="AU302" s="244" t="s">
        <v>83</v>
      </c>
      <c r="AV302" s="14" t="s">
        <v>141</v>
      </c>
      <c r="AW302" s="14" t="s">
        <v>34</v>
      </c>
      <c r="AX302" s="14" t="s">
        <v>76</v>
      </c>
      <c r="AY302" s="244" t="s">
        <v>132</v>
      </c>
    </row>
    <row r="303" spans="2:65" s="1" customFormat="1" ht="25.5" customHeight="1">
      <c r="B303" s="41"/>
      <c r="C303" s="187" t="s">
        <v>656</v>
      </c>
      <c r="D303" s="187" t="s">
        <v>136</v>
      </c>
      <c r="E303" s="188" t="s">
        <v>657</v>
      </c>
      <c r="F303" s="189" t="s">
        <v>658</v>
      </c>
      <c r="G303" s="190" t="s">
        <v>148</v>
      </c>
      <c r="H303" s="191">
        <v>209.98</v>
      </c>
      <c r="I303" s="192"/>
      <c r="J303" s="193">
        <f>ROUND(I303*H303,2)</f>
        <v>0</v>
      </c>
      <c r="K303" s="189" t="s">
        <v>140</v>
      </c>
      <c r="L303" s="61"/>
      <c r="M303" s="194" t="s">
        <v>21</v>
      </c>
      <c r="N303" s="195" t="s">
        <v>42</v>
      </c>
      <c r="O303" s="42"/>
      <c r="P303" s="196">
        <f>O303*H303</f>
        <v>0</v>
      </c>
      <c r="Q303" s="196">
        <v>1.9000000000000001E-4</v>
      </c>
      <c r="R303" s="196">
        <f>Q303*H303</f>
        <v>3.98962E-2</v>
      </c>
      <c r="S303" s="196">
        <v>0</v>
      </c>
      <c r="T303" s="197">
        <f>S303*H303</f>
        <v>0</v>
      </c>
      <c r="AR303" s="24" t="s">
        <v>164</v>
      </c>
      <c r="AT303" s="24" t="s">
        <v>136</v>
      </c>
      <c r="AU303" s="24" t="s">
        <v>83</v>
      </c>
      <c r="AY303" s="24" t="s">
        <v>132</v>
      </c>
      <c r="BE303" s="198">
        <f>IF(N303="základní",J303,0)</f>
        <v>0</v>
      </c>
      <c r="BF303" s="198">
        <f>IF(N303="snížená",J303,0)</f>
        <v>0</v>
      </c>
      <c r="BG303" s="198">
        <f>IF(N303="zákl. přenesená",J303,0)</f>
        <v>0</v>
      </c>
      <c r="BH303" s="198">
        <f>IF(N303="sníž. přenesená",J303,0)</f>
        <v>0</v>
      </c>
      <c r="BI303" s="198">
        <f>IF(N303="nulová",J303,0)</f>
        <v>0</v>
      </c>
      <c r="BJ303" s="24" t="s">
        <v>76</v>
      </c>
      <c r="BK303" s="198">
        <f>ROUND(I303*H303,2)</f>
        <v>0</v>
      </c>
      <c r="BL303" s="24" t="s">
        <v>164</v>
      </c>
      <c r="BM303" s="24" t="s">
        <v>659</v>
      </c>
    </row>
    <row r="304" spans="2:65" s="11" customFormat="1" ht="13.5">
      <c r="B304" s="202"/>
      <c r="C304" s="203"/>
      <c r="D304" s="199" t="s">
        <v>152</v>
      </c>
      <c r="E304" s="204" t="s">
        <v>21</v>
      </c>
      <c r="F304" s="205" t="s">
        <v>153</v>
      </c>
      <c r="G304" s="203"/>
      <c r="H304" s="204" t="s">
        <v>21</v>
      </c>
      <c r="I304" s="206"/>
      <c r="J304" s="203"/>
      <c r="K304" s="203"/>
      <c r="L304" s="207"/>
      <c r="M304" s="208"/>
      <c r="N304" s="209"/>
      <c r="O304" s="209"/>
      <c r="P304" s="209"/>
      <c r="Q304" s="209"/>
      <c r="R304" s="209"/>
      <c r="S304" s="209"/>
      <c r="T304" s="210"/>
      <c r="AT304" s="211" t="s">
        <v>152</v>
      </c>
      <c r="AU304" s="211" t="s">
        <v>83</v>
      </c>
      <c r="AV304" s="11" t="s">
        <v>76</v>
      </c>
      <c r="AW304" s="11" t="s">
        <v>34</v>
      </c>
      <c r="AX304" s="11" t="s">
        <v>71</v>
      </c>
      <c r="AY304" s="211" t="s">
        <v>132</v>
      </c>
    </row>
    <row r="305" spans="2:65" s="12" customFormat="1" ht="13.5">
      <c r="B305" s="212"/>
      <c r="C305" s="213"/>
      <c r="D305" s="199" t="s">
        <v>152</v>
      </c>
      <c r="E305" s="214" t="s">
        <v>21</v>
      </c>
      <c r="F305" s="215" t="s">
        <v>660</v>
      </c>
      <c r="G305" s="213"/>
      <c r="H305" s="216">
        <v>108.78</v>
      </c>
      <c r="I305" s="217"/>
      <c r="J305" s="213"/>
      <c r="K305" s="213"/>
      <c r="L305" s="218"/>
      <c r="M305" s="219"/>
      <c r="N305" s="220"/>
      <c r="O305" s="220"/>
      <c r="P305" s="220"/>
      <c r="Q305" s="220"/>
      <c r="R305" s="220"/>
      <c r="S305" s="220"/>
      <c r="T305" s="221"/>
      <c r="AT305" s="222" t="s">
        <v>152</v>
      </c>
      <c r="AU305" s="222" t="s">
        <v>83</v>
      </c>
      <c r="AV305" s="12" t="s">
        <v>83</v>
      </c>
      <c r="AW305" s="12" t="s">
        <v>34</v>
      </c>
      <c r="AX305" s="12" t="s">
        <v>71</v>
      </c>
      <c r="AY305" s="222" t="s">
        <v>132</v>
      </c>
    </row>
    <row r="306" spans="2:65" s="11" customFormat="1" ht="13.5">
      <c r="B306" s="202"/>
      <c r="C306" s="203"/>
      <c r="D306" s="199" t="s">
        <v>152</v>
      </c>
      <c r="E306" s="204" t="s">
        <v>21</v>
      </c>
      <c r="F306" s="205" t="s">
        <v>175</v>
      </c>
      <c r="G306" s="203"/>
      <c r="H306" s="204" t="s">
        <v>21</v>
      </c>
      <c r="I306" s="206"/>
      <c r="J306" s="203"/>
      <c r="K306" s="203"/>
      <c r="L306" s="207"/>
      <c r="M306" s="208"/>
      <c r="N306" s="209"/>
      <c r="O306" s="209"/>
      <c r="P306" s="209"/>
      <c r="Q306" s="209"/>
      <c r="R306" s="209"/>
      <c r="S306" s="209"/>
      <c r="T306" s="210"/>
      <c r="AT306" s="211" t="s">
        <v>152</v>
      </c>
      <c r="AU306" s="211" t="s">
        <v>83</v>
      </c>
      <c r="AV306" s="11" t="s">
        <v>76</v>
      </c>
      <c r="AW306" s="11" t="s">
        <v>34</v>
      </c>
      <c r="AX306" s="11" t="s">
        <v>71</v>
      </c>
      <c r="AY306" s="211" t="s">
        <v>132</v>
      </c>
    </row>
    <row r="307" spans="2:65" s="12" customFormat="1" ht="13.5">
      <c r="B307" s="212"/>
      <c r="C307" s="213"/>
      <c r="D307" s="199" t="s">
        <v>152</v>
      </c>
      <c r="E307" s="214" t="s">
        <v>21</v>
      </c>
      <c r="F307" s="215" t="s">
        <v>655</v>
      </c>
      <c r="G307" s="213"/>
      <c r="H307" s="216">
        <v>101.2</v>
      </c>
      <c r="I307" s="217"/>
      <c r="J307" s="213"/>
      <c r="K307" s="213"/>
      <c r="L307" s="218"/>
      <c r="M307" s="219"/>
      <c r="N307" s="220"/>
      <c r="O307" s="220"/>
      <c r="P307" s="220"/>
      <c r="Q307" s="220"/>
      <c r="R307" s="220"/>
      <c r="S307" s="220"/>
      <c r="T307" s="221"/>
      <c r="AT307" s="222" t="s">
        <v>152</v>
      </c>
      <c r="AU307" s="222" t="s">
        <v>83</v>
      </c>
      <c r="AV307" s="12" t="s">
        <v>83</v>
      </c>
      <c r="AW307" s="12" t="s">
        <v>34</v>
      </c>
      <c r="AX307" s="12" t="s">
        <v>71</v>
      </c>
      <c r="AY307" s="222" t="s">
        <v>132</v>
      </c>
    </row>
    <row r="308" spans="2:65" s="14" customFormat="1" ht="13.5">
      <c r="B308" s="234"/>
      <c r="C308" s="235"/>
      <c r="D308" s="199" t="s">
        <v>152</v>
      </c>
      <c r="E308" s="236" t="s">
        <v>21</v>
      </c>
      <c r="F308" s="237" t="s">
        <v>177</v>
      </c>
      <c r="G308" s="235"/>
      <c r="H308" s="238">
        <v>209.98</v>
      </c>
      <c r="I308" s="239"/>
      <c r="J308" s="235"/>
      <c r="K308" s="235"/>
      <c r="L308" s="240"/>
      <c r="M308" s="241"/>
      <c r="N308" s="242"/>
      <c r="O308" s="242"/>
      <c r="P308" s="242"/>
      <c r="Q308" s="242"/>
      <c r="R308" s="242"/>
      <c r="S308" s="242"/>
      <c r="T308" s="243"/>
      <c r="AT308" s="244" t="s">
        <v>152</v>
      </c>
      <c r="AU308" s="244" t="s">
        <v>83</v>
      </c>
      <c r="AV308" s="14" t="s">
        <v>141</v>
      </c>
      <c r="AW308" s="14" t="s">
        <v>34</v>
      </c>
      <c r="AX308" s="14" t="s">
        <v>76</v>
      </c>
      <c r="AY308" s="244" t="s">
        <v>132</v>
      </c>
    </row>
    <row r="309" spans="2:65" s="10" customFormat="1" ht="37.35" customHeight="1">
      <c r="B309" s="171"/>
      <c r="C309" s="172"/>
      <c r="D309" s="173" t="s">
        <v>70</v>
      </c>
      <c r="E309" s="174" t="s">
        <v>275</v>
      </c>
      <c r="F309" s="174" t="s">
        <v>661</v>
      </c>
      <c r="G309" s="172"/>
      <c r="H309" s="172"/>
      <c r="I309" s="175"/>
      <c r="J309" s="176">
        <f>BK309</f>
        <v>0</v>
      </c>
      <c r="K309" s="172"/>
      <c r="L309" s="177"/>
      <c r="M309" s="178"/>
      <c r="N309" s="179"/>
      <c r="O309" s="179"/>
      <c r="P309" s="180">
        <f>P310</f>
        <v>0</v>
      </c>
      <c r="Q309" s="179"/>
      <c r="R309" s="180">
        <f>R310</f>
        <v>11.000400000000001</v>
      </c>
      <c r="S309" s="179"/>
      <c r="T309" s="181">
        <f>T310</f>
        <v>0</v>
      </c>
      <c r="AR309" s="182" t="s">
        <v>133</v>
      </c>
      <c r="AT309" s="183" t="s">
        <v>70</v>
      </c>
      <c r="AU309" s="183" t="s">
        <v>71</v>
      </c>
      <c r="AY309" s="182" t="s">
        <v>132</v>
      </c>
      <c r="BK309" s="184">
        <f>BK310</f>
        <v>0</v>
      </c>
    </row>
    <row r="310" spans="2:65" s="10" customFormat="1" ht="19.899999999999999" customHeight="1">
      <c r="B310" s="171"/>
      <c r="C310" s="172"/>
      <c r="D310" s="173" t="s">
        <v>70</v>
      </c>
      <c r="E310" s="185" t="s">
        <v>662</v>
      </c>
      <c r="F310" s="185" t="s">
        <v>663</v>
      </c>
      <c r="G310" s="172"/>
      <c r="H310" s="172"/>
      <c r="I310" s="175"/>
      <c r="J310" s="186">
        <f>BK310</f>
        <v>0</v>
      </c>
      <c r="K310" s="172"/>
      <c r="L310" s="177"/>
      <c r="M310" s="178"/>
      <c r="N310" s="179"/>
      <c r="O310" s="179"/>
      <c r="P310" s="180">
        <f>SUM(P311:P312)</f>
        <v>0</v>
      </c>
      <c r="Q310" s="179"/>
      <c r="R310" s="180">
        <f>SUM(R311:R312)</f>
        <v>11.000400000000001</v>
      </c>
      <c r="S310" s="179"/>
      <c r="T310" s="181">
        <f>SUM(T311:T312)</f>
        <v>0</v>
      </c>
      <c r="AR310" s="182" t="s">
        <v>133</v>
      </c>
      <c r="AT310" s="183" t="s">
        <v>70</v>
      </c>
      <c r="AU310" s="183" t="s">
        <v>76</v>
      </c>
      <c r="AY310" s="182" t="s">
        <v>132</v>
      </c>
      <c r="BK310" s="184">
        <f>SUM(BK311:BK312)</f>
        <v>0</v>
      </c>
    </row>
    <row r="311" spans="2:65" s="1" customFormat="1" ht="25.5" customHeight="1">
      <c r="B311" s="41"/>
      <c r="C311" s="187" t="s">
        <v>664</v>
      </c>
      <c r="D311" s="187" t="s">
        <v>136</v>
      </c>
      <c r="E311" s="188" t="s">
        <v>665</v>
      </c>
      <c r="F311" s="189" t="s">
        <v>666</v>
      </c>
      <c r="G311" s="190" t="s">
        <v>139</v>
      </c>
      <c r="H311" s="191">
        <v>2</v>
      </c>
      <c r="I311" s="192"/>
      <c r="J311" s="193">
        <f>ROUND(I311*H311,2)</f>
        <v>0</v>
      </c>
      <c r="K311" s="189" t="s">
        <v>140</v>
      </c>
      <c r="L311" s="61"/>
      <c r="M311" s="194" t="s">
        <v>21</v>
      </c>
      <c r="N311" s="195" t="s">
        <v>42</v>
      </c>
      <c r="O311" s="42"/>
      <c r="P311" s="196">
        <f>O311*H311</f>
        <v>0</v>
      </c>
      <c r="Q311" s="196">
        <v>2.0000000000000001E-4</v>
      </c>
      <c r="R311" s="196">
        <f>Q311*H311</f>
        <v>4.0000000000000002E-4</v>
      </c>
      <c r="S311" s="196">
        <v>0</v>
      </c>
      <c r="T311" s="197">
        <f>S311*H311</f>
        <v>0</v>
      </c>
      <c r="AR311" s="24" t="s">
        <v>667</v>
      </c>
      <c r="AT311" s="24" t="s">
        <v>136</v>
      </c>
      <c r="AU311" s="24" t="s">
        <v>83</v>
      </c>
      <c r="AY311" s="24" t="s">
        <v>132</v>
      </c>
      <c r="BE311" s="198">
        <f>IF(N311="základní",J311,0)</f>
        <v>0</v>
      </c>
      <c r="BF311" s="198">
        <f>IF(N311="snížená",J311,0)</f>
        <v>0</v>
      </c>
      <c r="BG311" s="198">
        <f>IF(N311="zákl. přenesená",J311,0)</f>
        <v>0</v>
      </c>
      <c r="BH311" s="198">
        <f>IF(N311="sníž. přenesená",J311,0)</f>
        <v>0</v>
      </c>
      <c r="BI311" s="198">
        <f>IF(N311="nulová",J311,0)</f>
        <v>0</v>
      </c>
      <c r="BJ311" s="24" t="s">
        <v>76</v>
      </c>
      <c r="BK311" s="198">
        <f>ROUND(I311*H311,2)</f>
        <v>0</v>
      </c>
      <c r="BL311" s="24" t="s">
        <v>667</v>
      </c>
      <c r="BM311" s="24" t="s">
        <v>668</v>
      </c>
    </row>
    <row r="312" spans="2:65" s="1" customFormat="1" ht="16.5" customHeight="1">
      <c r="B312" s="41"/>
      <c r="C312" s="245" t="s">
        <v>669</v>
      </c>
      <c r="D312" s="245" t="s">
        <v>275</v>
      </c>
      <c r="E312" s="246" t="s">
        <v>670</v>
      </c>
      <c r="F312" s="247" t="s">
        <v>671</v>
      </c>
      <c r="G312" s="248" t="s">
        <v>139</v>
      </c>
      <c r="H312" s="249">
        <v>2</v>
      </c>
      <c r="I312" s="250"/>
      <c r="J312" s="251">
        <f>ROUND(I312*H312,2)</f>
        <v>0</v>
      </c>
      <c r="K312" s="247" t="s">
        <v>21</v>
      </c>
      <c r="L312" s="252"/>
      <c r="M312" s="253" t="s">
        <v>21</v>
      </c>
      <c r="N312" s="254" t="s">
        <v>42</v>
      </c>
      <c r="O312" s="42"/>
      <c r="P312" s="196">
        <f>O312*H312</f>
        <v>0</v>
      </c>
      <c r="Q312" s="196">
        <v>5.5</v>
      </c>
      <c r="R312" s="196">
        <f>Q312*H312</f>
        <v>11</v>
      </c>
      <c r="S312" s="196">
        <v>0</v>
      </c>
      <c r="T312" s="197">
        <f>S312*H312</f>
        <v>0</v>
      </c>
      <c r="AR312" s="24" t="s">
        <v>651</v>
      </c>
      <c r="AT312" s="24" t="s">
        <v>275</v>
      </c>
      <c r="AU312" s="24" t="s">
        <v>83</v>
      </c>
      <c r="AY312" s="24" t="s">
        <v>132</v>
      </c>
      <c r="BE312" s="198">
        <f>IF(N312="základní",J312,0)</f>
        <v>0</v>
      </c>
      <c r="BF312" s="198">
        <f>IF(N312="snížená",J312,0)</f>
        <v>0</v>
      </c>
      <c r="BG312" s="198">
        <f>IF(N312="zákl. přenesená",J312,0)</f>
        <v>0</v>
      </c>
      <c r="BH312" s="198">
        <f>IF(N312="sníž. přenesená",J312,0)</f>
        <v>0</v>
      </c>
      <c r="BI312" s="198">
        <f>IF(N312="nulová",J312,0)</f>
        <v>0</v>
      </c>
      <c r="BJ312" s="24" t="s">
        <v>76</v>
      </c>
      <c r="BK312" s="198">
        <f>ROUND(I312*H312,2)</f>
        <v>0</v>
      </c>
      <c r="BL312" s="24" t="s">
        <v>651</v>
      </c>
      <c r="BM312" s="24" t="s">
        <v>672</v>
      </c>
    </row>
    <row r="313" spans="2:65" s="10" customFormat="1" ht="37.35" customHeight="1">
      <c r="B313" s="171"/>
      <c r="C313" s="172"/>
      <c r="D313" s="173" t="s">
        <v>70</v>
      </c>
      <c r="E313" s="174" t="s">
        <v>673</v>
      </c>
      <c r="F313" s="174" t="s">
        <v>674</v>
      </c>
      <c r="G313" s="172"/>
      <c r="H313" s="172"/>
      <c r="I313" s="175"/>
      <c r="J313" s="176">
        <f>BK313</f>
        <v>0</v>
      </c>
      <c r="K313" s="172"/>
      <c r="L313" s="177"/>
      <c r="M313" s="178"/>
      <c r="N313" s="179"/>
      <c r="O313" s="179"/>
      <c r="P313" s="180">
        <f>P314+P317+P319</f>
        <v>0</v>
      </c>
      <c r="Q313" s="179"/>
      <c r="R313" s="180">
        <f>R314+R317+R319</f>
        <v>0</v>
      </c>
      <c r="S313" s="179"/>
      <c r="T313" s="181">
        <f>T314+T317+T319</f>
        <v>0</v>
      </c>
      <c r="AR313" s="182" t="s">
        <v>675</v>
      </c>
      <c r="AT313" s="183" t="s">
        <v>70</v>
      </c>
      <c r="AU313" s="183" t="s">
        <v>71</v>
      </c>
      <c r="AY313" s="182" t="s">
        <v>132</v>
      </c>
      <c r="BK313" s="184">
        <f>BK314+BK317+BK319</f>
        <v>0</v>
      </c>
    </row>
    <row r="314" spans="2:65" s="10" customFormat="1" ht="19.899999999999999" customHeight="1">
      <c r="B314" s="171"/>
      <c r="C314" s="172"/>
      <c r="D314" s="173" t="s">
        <v>70</v>
      </c>
      <c r="E314" s="185" t="s">
        <v>676</v>
      </c>
      <c r="F314" s="185" t="s">
        <v>677</v>
      </c>
      <c r="G314" s="172"/>
      <c r="H314" s="172"/>
      <c r="I314" s="175"/>
      <c r="J314" s="186">
        <f>BK314</f>
        <v>0</v>
      </c>
      <c r="K314" s="172"/>
      <c r="L314" s="177"/>
      <c r="M314" s="178"/>
      <c r="N314" s="179"/>
      <c r="O314" s="179"/>
      <c r="P314" s="180">
        <f>SUM(P315:P316)</f>
        <v>0</v>
      </c>
      <c r="Q314" s="179"/>
      <c r="R314" s="180">
        <f>SUM(R315:R316)</f>
        <v>0</v>
      </c>
      <c r="S314" s="179"/>
      <c r="T314" s="181">
        <f>SUM(T315:T316)</f>
        <v>0</v>
      </c>
      <c r="AR314" s="182" t="s">
        <v>675</v>
      </c>
      <c r="AT314" s="183" t="s">
        <v>70</v>
      </c>
      <c r="AU314" s="183" t="s">
        <v>76</v>
      </c>
      <c r="AY314" s="182" t="s">
        <v>132</v>
      </c>
      <c r="BK314" s="184">
        <f>SUM(BK315:BK316)</f>
        <v>0</v>
      </c>
    </row>
    <row r="315" spans="2:65" s="1" customFormat="1" ht="16.5" customHeight="1">
      <c r="B315" s="41"/>
      <c r="C315" s="187" t="s">
        <v>141</v>
      </c>
      <c r="D315" s="187" t="s">
        <v>136</v>
      </c>
      <c r="E315" s="188" t="s">
        <v>678</v>
      </c>
      <c r="F315" s="189" t="s">
        <v>679</v>
      </c>
      <c r="G315" s="190" t="s">
        <v>680</v>
      </c>
      <c r="H315" s="191">
        <v>1</v>
      </c>
      <c r="I315" s="192"/>
      <c r="J315" s="193">
        <f>ROUND(I315*H315,2)</f>
        <v>0</v>
      </c>
      <c r="K315" s="189" t="s">
        <v>140</v>
      </c>
      <c r="L315" s="61"/>
      <c r="M315" s="194" t="s">
        <v>21</v>
      </c>
      <c r="N315" s="195" t="s">
        <v>42</v>
      </c>
      <c r="O315" s="42"/>
      <c r="P315" s="196">
        <f>O315*H315</f>
        <v>0</v>
      </c>
      <c r="Q315" s="196">
        <v>0</v>
      </c>
      <c r="R315" s="196">
        <f>Q315*H315</f>
        <v>0</v>
      </c>
      <c r="S315" s="196">
        <v>0</v>
      </c>
      <c r="T315" s="197">
        <f>S315*H315</f>
        <v>0</v>
      </c>
      <c r="AR315" s="24" t="s">
        <v>681</v>
      </c>
      <c r="AT315" s="24" t="s">
        <v>136</v>
      </c>
      <c r="AU315" s="24" t="s">
        <v>83</v>
      </c>
      <c r="AY315" s="24" t="s">
        <v>132</v>
      </c>
      <c r="BE315" s="198">
        <f>IF(N315="základní",J315,0)</f>
        <v>0</v>
      </c>
      <c r="BF315" s="198">
        <f>IF(N315="snížená",J315,0)</f>
        <v>0</v>
      </c>
      <c r="BG315" s="198">
        <f>IF(N315="zákl. přenesená",J315,0)</f>
        <v>0</v>
      </c>
      <c r="BH315" s="198">
        <f>IF(N315="sníž. přenesená",J315,0)</f>
        <v>0</v>
      </c>
      <c r="BI315" s="198">
        <f>IF(N315="nulová",J315,0)</f>
        <v>0</v>
      </c>
      <c r="BJ315" s="24" t="s">
        <v>76</v>
      </c>
      <c r="BK315" s="198">
        <f>ROUND(I315*H315,2)</f>
        <v>0</v>
      </c>
      <c r="BL315" s="24" t="s">
        <v>681</v>
      </c>
      <c r="BM315" s="24" t="s">
        <v>682</v>
      </c>
    </row>
    <row r="316" spans="2:65" s="1" customFormat="1" ht="16.5" customHeight="1">
      <c r="B316" s="41"/>
      <c r="C316" s="187" t="s">
        <v>675</v>
      </c>
      <c r="D316" s="187" t="s">
        <v>136</v>
      </c>
      <c r="E316" s="188" t="s">
        <v>683</v>
      </c>
      <c r="F316" s="189" t="s">
        <v>684</v>
      </c>
      <c r="G316" s="190" t="s">
        <v>680</v>
      </c>
      <c r="H316" s="191">
        <v>1</v>
      </c>
      <c r="I316" s="192"/>
      <c r="J316" s="193">
        <f>ROUND(I316*H316,2)</f>
        <v>0</v>
      </c>
      <c r="K316" s="189" t="s">
        <v>140</v>
      </c>
      <c r="L316" s="61"/>
      <c r="M316" s="194" t="s">
        <v>21</v>
      </c>
      <c r="N316" s="195" t="s">
        <v>42</v>
      </c>
      <c r="O316" s="42"/>
      <c r="P316" s="196">
        <f>O316*H316</f>
        <v>0</v>
      </c>
      <c r="Q316" s="196">
        <v>0</v>
      </c>
      <c r="R316" s="196">
        <f>Q316*H316</f>
        <v>0</v>
      </c>
      <c r="S316" s="196">
        <v>0</v>
      </c>
      <c r="T316" s="197">
        <f>S316*H316</f>
        <v>0</v>
      </c>
      <c r="AR316" s="24" t="s">
        <v>681</v>
      </c>
      <c r="AT316" s="24" t="s">
        <v>136</v>
      </c>
      <c r="AU316" s="24" t="s">
        <v>83</v>
      </c>
      <c r="AY316" s="24" t="s">
        <v>132</v>
      </c>
      <c r="BE316" s="198">
        <f>IF(N316="základní",J316,0)</f>
        <v>0</v>
      </c>
      <c r="BF316" s="198">
        <f>IF(N316="snížená",J316,0)</f>
        <v>0</v>
      </c>
      <c r="BG316" s="198">
        <f>IF(N316="zákl. přenesená",J316,0)</f>
        <v>0</v>
      </c>
      <c r="BH316" s="198">
        <f>IF(N316="sníž. přenesená",J316,0)</f>
        <v>0</v>
      </c>
      <c r="BI316" s="198">
        <f>IF(N316="nulová",J316,0)</f>
        <v>0</v>
      </c>
      <c r="BJ316" s="24" t="s">
        <v>76</v>
      </c>
      <c r="BK316" s="198">
        <f>ROUND(I316*H316,2)</f>
        <v>0</v>
      </c>
      <c r="BL316" s="24" t="s">
        <v>681</v>
      </c>
      <c r="BM316" s="24" t="s">
        <v>685</v>
      </c>
    </row>
    <row r="317" spans="2:65" s="10" customFormat="1" ht="29.85" customHeight="1">
      <c r="B317" s="171"/>
      <c r="C317" s="172"/>
      <c r="D317" s="173" t="s">
        <v>70</v>
      </c>
      <c r="E317" s="185" t="s">
        <v>686</v>
      </c>
      <c r="F317" s="185" t="s">
        <v>687</v>
      </c>
      <c r="G317" s="172"/>
      <c r="H317" s="172"/>
      <c r="I317" s="175"/>
      <c r="J317" s="186">
        <f>BK317</f>
        <v>0</v>
      </c>
      <c r="K317" s="172"/>
      <c r="L317" s="177"/>
      <c r="M317" s="178"/>
      <c r="N317" s="179"/>
      <c r="O317" s="179"/>
      <c r="P317" s="180">
        <f>P318</f>
        <v>0</v>
      </c>
      <c r="Q317" s="179"/>
      <c r="R317" s="180">
        <f>R318</f>
        <v>0</v>
      </c>
      <c r="S317" s="179"/>
      <c r="T317" s="181">
        <f>T318</f>
        <v>0</v>
      </c>
      <c r="AR317" s="182" t="s">
        <v>675</v>
      </c>
      <c r="AT317" s="183" t="s">
        <v>70</v>
      </c>
      <c r="AU317" s="183" t="s">
        <v>76</v>
      </c>
      <c r="AY317" s="182" t="s">
        <v>132</v>
      </c>
      <c r="BK317" s="184">
        <f>BK318</f>
        <v>0</v>
      </c>
    </row>
    <row r="318" spans="2:65" s="1" customFormat="1" ht="16.5" customHeight="1">
      <c r="B318" s="41"/>
      <c r="C318" s="187" t="s">
        <v>143</v>
      </c>
      <c r="D318" s="187" t="s">
        <v>136</v>
      </c>
      <c r="E318" s="188" t="s">
        <v>688</v>
      </c>
      <c r="F318" s="189" t="s">
        <v>689</v>
      </c>
      <c r="G318" s="190" t="s">
        <v>680</v>
      </c>
      <c r="H318" s="191">
        <v>1</v>
      </c>
      <c r="I318" s="192"/>
      <c r="J318" s="193">
        <f>ROUND(I318*H318,2)</f>
        <v>0</v>
      </c>
      <c r="K318" s="189" t="s">
        <v>140</v>
      </c>
      <c r="L318" s="61"/>
      <c r="M318" s="194" t="s">
        <v>21</v>
      </c>
      <c r="N318" s="195" t="s">
        <v>42</v>
      </c>
      <c r="O318" s="42"/>
      <c r="P318" s="196">
        <f>O318*H318</f>
        <v>0</v>
      </c>
      <c r="Q318" s="196">
        <v>0</v>
      </c>
      <c r="R318" s="196">
        <f>Q318*H318</f>
        <v>0</v>
      </c>
      <c r="S318" s="196">
        <v>0</v>
      </c>
      <c r="T318" s="197">
        <f>S318*H318</f>
        <v>0</v>
      </c>
      <c r="AR318" s="24" t="s">
        <v>681</v>
      </c>
      <c r="AT318" s="24" t="s">
        <v>136</v>
      </c>
      <c r="AU318" s="24" t="s">
        <v>83</v>
      </c>
      <c r="AY318" s="24" t="s">
        <v>132</v>
      </c>
      <c r="BE318" s="198">
        <f>IF(N318="základní",J318,0)</f>
        <v>0</v>
      </c>
      <c r="BF318" s="198">
        <f>IF(N318="snížená",J318,0)</f>
        <v>0</v>
      </c>
      <c r="BG318" s="198">
        <f>IF(N318="zákl. přenesená",J318,0)</f>
        <v>0</v>
      </c>
      <c r="BH318" s="198">
        <f>IF(N318="sníž. přenesená",J318,0)</f>
        <v>0</v>
      </c>
      <c r="BI318" s="198">
        <f>IF(N318="nulová",J318,0)</f>
        <v>0</v>
      </c>
      <c r="BJ318" s="24" t="s">
        <v>76</v>
      </c>
      <c r="BK318" s="198">
        <f>ROUND(I318*H318,2)</f>
        <v>0</v>
      </c>
      <c r="BL318" s="24" t="s">
        <v>681</v>
      </c>
      <c r="BM318" s="24" t="s">
        <v>690</v>
      </c>
    </row>
    <row r="319" spans="2:65" s="10" customFormat="1" ht="29.85" customHeight="1">
      <c r="B319" s="171"/>
      <c r="C319" s="172"/>
      <c r="D319" s="173" t="s">
        <v>70</v>
      </c>
      <c r="E319" s="185" t="s">
        <v>691</v>
      </c>
      <c r="F319" s="185" t="s">
        <v>692</v>
      </c>
      <c r="G319" s="172"/>
      <c r="H319" s="172"/>
      <c r="I319" s="175"/>
      <c r="J319" s="186">
        <f>BK319</f>
        <v>0</v>
      </c>
      <c r="K319" s="172"/>
      <c r="L319" s="177"/>
      <c r="M319" s="178"/>
      <c r="N319" s="179"/>
      <c r="O319" s="179"/>
      <c r="P319" s="180">
        <f>P320</f>
        <v>0</v>
      </c>
      <c r="Q319" s="179"/>
      <c r="R319" s="180">
        <f>R320</f>
        <v>0</v>
      </c>
      <c r="S319" s="179"/>
      <c r="T319" s="181">
        <f>T320</f>
        <v>0</v>
      </c>
      <c r="AR319" s="182" t="s">
        <v>675</v>
      </c>
      <c r="AT319" s="183" t="s">
        <v>70</v>
      </c>
      <c r="AU319" s="183" t="s">
        <v>76</v>
      </c>
      <c r="AY319" s="182" t="s">
        <v>132</v>
      </c>
      <c r="BK319" s="184">
        <f>BK320</f>
        <v>0</v>
      </c>
    </row>
    <row r="320" spans="2:65" s="1" customFormat="1" ht="16.5" customHeight="1">
      <c r="B320" s="41"/>
      <c r="C320" s="187" t="s">
        <v>693</v>
      </c>
      <c r="D320" s="187" t="s">
        <v>136</v>
      </c>
      <c r="E320" s="188" t="s">
        <v>694</v>
      </c>
      <c r="F320" s="189" t="s">
        <v>695</v>
      </c>
      <c r="G320" s="190" t="s">
        <v>680</v>
      </c>
      <c r="H320" s="191">
        <v>1</v>
      </c>
      <c r="I320" s="192"/>
      <c r="J320" s="193">
        <f>ROUND(I320*H320,2)</f>
        <v>0</v>
      </c>
      <c r="K320" s="189" t="s">
        <v>140</v>
      </c>
      <c r="L320" s="61"/>
      <c r="M320" s="194" t="s">
        <v>21</v>
      </c>
      <c r="N320" s="255" t="s">
        <v>42</v>
      </c>
      <c r="O320" s="256"/>
      <c r="P320" s="257">
        <f>O320*H320</f>
        <v>0</v>
      </c>
      <c r="Q320" s="257">
        <v>0</v>
      </c>
      <c r="R320" s="257">
        <f>Q320*H320</f>
        <v>0</v>
      </c>
      <c r="S320" s="257">
        <v>0</v>
      </c>
      <c r="T320" s="258">
        <f>S320*H320</f>
        <v>0</v>
      </c>
      <c r="AR320" s="24" t="s">
        <v>681</v>
      </c>
      <c r="AT320" s="24" t="s">
        <v>136</v>
      </c>
      <c r="AU320" s="24" t="s">
        <v>83</v>
      </c>
      <c r="AY320" s="24" t="s">
        <v>132</v>
      </c>
      <c r="BE320" s="198">
        <f>IF(N320="základní",J320,0)</f>
        <v>0</v>
      </c>
      <c r="BF320" s="198">
        <f>IF(N320="snížená",J320,0)</f>
        <v>0</v>
      </c>
      <c r="BG320" s="198">
        <f>IF(N320="zákl. přenesená",J320,0)</f>
        <v>0</v>
      </c>
      <c r="BH320" s="198">
        <f>IF(N320="sníž. přenesená",J320,0)</f>
        <v>0</v>
      </c>
      <c r="BI320" s="198">
        <f>IF(N320="nulová",J320,0)</f>
        <v>0</v>
      </c>
      <c r="BJ320" s="24" t="s">
        <v>76</v>
      </c>
      <c r="BK320" s="198">
        <f>ROUND(I320*H320,2)</f>
        <v>0</v>
      </c>
      <c r="BL320" s="24" t="s">
        <v>681</v>
      </c>
      <c r="BM320" s="24" t="s">
        <v>696</v>
      </c>
    </row>
    <row r="321" spans="2:12" s="1" customFormat="1" ht="6.95" customHeight="1">
      <c r="B321" s="56"/>
      <c r="C321" s="57"/>
      <c r="D321" s="57"/>
      <c r="E321" s="57"/>
      <c r="F321" s="57"/>
      <c r="G321" s="57"/>
      <c r="H321" s="57"/>
      <c r="I321" s="134"/>
      <c r="J321" s="57"/>
      <c r="K321" s="57"/>
      <c r="L321" s="61"/>
    </row>
  </sheetData>
  <sheetProtection algorithmName="SHA-512" hashValue="+AsZUgtoYZCkw18OzvBOnUzPS3OBhyusCWVaEDmCl+WYqjn96ZqLZF0WMv+VotVDRpa4h0jMYm0gT7N1Z8ghVA==" saltValue="Tn2dDVooPxnFT8E25ekPXyWa031FV5tL7Bgslg0CsvdzICNt5jI+curmTEjeZbOMe367lJ4InCj7ljVckFw32g==" spinCount="100000" sheet="1" objects="1" scenarios="1" formatColumns="0" formatRows="0" autoFilter="0"/>
  <autoFilter ref="C95:K320" xr:uid="{00000000-0009-0000-0000-000001000000}"/>
  <mergeCells count="7">
    <mergeCell ref="G1:H1"/>
    <mergeCell ref="L2:V2"/>
    <mergeCell ref="E7:H7"/>
    <mergeCell ref="E22:H22"/>
    <mergeCell ref="E43:H43"/>
    <mergeCell ref="J47:J48"/>
    <mergeCell ref="E88:H88"/>
  </mergeCells>
  <hyperlinks>
    <hyperlink ref="F1:G1" location="C2" display="1) Krycí list soupisu" xr:uid="{00000000-0004-0000-0100-000000000000}"/>
    <hyperlink ref="G1:H1" location="C50" display="2) Rekapitulace" xr:uid="{00000000-0004-0000-0100-000001000000}"/>
    <hyperlink ref="J1" location="C95" display="3) Soupis prací" xr:uid="{00000000-0004-0000-0100-000002000000}"/>
    <hyperlink ref="L1:V1" location="'Rekapitulace stavby'!C2" display="Rekapitulace stavby" xr:uid="{00000000-0004-0000-0100-000003000000}"/>
  </hyperlinks>
  <pageMargins left="0.59055118110236227" right="0.59055118110236227" top="0.59055118110236227" bottom="0.59055118110236227" header="0" footer="0"/>
  <pageSetup paperSize="9" scale="70"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16"/>
  <sheetViews>
    <sheetView showGridLines="0" zoomScaleNormal="100" workbookViewId="0"/>
  </sheetViews>
  <sheetFormatPr defaultRowHeight="13.5"/>
  <cols>
    <col min="1" max="1" width="8.33203125" style="259" customWidth="1"/>
    <col min="2" max="2" width="1.6640625" style="259" customWidth="1"/>
    <col min="3" max="4" width="5" style="259" customWidth="1"/>
    <col min="5" max="5" width="11.6640625" style="259" customWidth="1"/>
    <col min="6" max="6" width="9.1640625" style="259" customWidth="1"/>
    <col min="7" max="7" width="5" style="259" customWidth="1"/>
    <col min="8" max="8" width="77.83203125" style="259" customWidth="1"/>
    <col min="9" max="10" width="20" style="259" customWidth="1"/>
    <col min="11" max="11" width="1.6640625" style="259" customWidth="1"/>
  </cols>
  <sheetData>
    <row r="1" spans="2:11" ht="37.5" customHeight="1"/>
    <row r="2" spans="2:11" ht="7.5" customHeight="1">
      <c r="B2" s="260"/>
      <c r="C2" s="261"/>
      <c r="D2" s="261"/>
      <c r="E2" s="261"/>
      <c r="F2" s="261"/>
      <c r="G2" s="261"/>
      <c r="H2" s="261"/>
      <c r="I2" s="261"/>
      <c r="J2" s="261"/>
      <c r="K2" s="262"/>
    </row>
    <row r="3" spans="2:11" s="15" customFormat="1" ht="45" customHeight="1">
      <c r="B3" s="263"/>
      <c r="C3" s="383" t="s">
        <v>697</v>
      </c>
      <c r="D3" s="383"/>
      <c r="E3" s="383"/>
      <c r="F3" s="383"/>
      <c r="G3" s="383"/>
      <c r="H3" s="383"/>
      <c r="I3" s="383"/>
      <c r="J3" s="383"/>
      <c r="K3" s="264"/>
    </row>
    <row r="4" spans="2:11" ht="25.5" customHeight="1">
      <c r="B4" s="265"/>
      <c r="C4" s="387" t="s">
        <v>698</v>
      </c>
      <c r="D4" s="387"/>
      <c r="E4" s="387"/>
      <c r="F4" s="387"/>
      <c r="G4" s="387"/>
      <c r="H4" s="387"/>
      <c r="I4" s="387"/>
      <c r="J4" s="387"/>
      <c r="K4" s="266"/>
    </row>
    <row r="5" spans="2:11" ht="5.25" customHeight="1">
      <c r="B5" s="265"/>
      <c r="C5" s="267"/>
      <c r="D5" s="267"/>
      <c r="E5" s="267"/>
      <c r="F5" s="267"/>
      <c r="G5" s="267"/>
      <c r="H5" s="267"/>
      <c r="I5" s="267"/>
      <c r="J5" s="267"/>
      <c r="K5" s="266"/>
    </row>
    <row r="6" spans="2:11" ht="15" customHeight="1">
      <c r="B6" s="265"/>
      <c r="C6" s="386" t="s">
        <v>699</v>
      </c>
      <c r="D6" s="386"/>
      <c r="E6" s="386"/>
      <c r="F6" s="386"/>
      <c r="G6" s="386"/>
      <c r="H6" s="386"/>
      <c r="I6" s="386"/>
      <c r="J6" s="386"/>
      <c r="K6" s="266"/>
    </row>
    <row r="7" spans="2:11" ht="15" customHeight="1">
      <c r="B7" s="269"/>
      <c r="C7" s="386" t="s">
        <v>700</v>
      </c>
      <c r="D7" s="386"/>
      <c r="E7" s="386"/>
      <c r="F7" s="386"/>
      <c r="G7" s="386"/>
      <c r="H7" s="386"/>
      <c r="I7" s="386"/>
      <c r="J7" s="386"/>
      <c r="K7" s="266"/>
    </row>
    <row r="8" spans="2:11" ht="12.75" customHeight="1">
      <c r="B8" s="269"/>
      <c r="C8" s="268"/>
      <c r="D8" s="268"/>
      <c r="E8" s="268"/>
      <c r="F8" s="268"/>
      <c r="G8" s="268"/>
      <c r="H8" s="268"/>
      <c r="I8" s="268"/>
      <c r="J8" s="268"/>
      <c r="K8" s="266"/>
    </row>
    <row r="9" spans="2:11" ht="15" customHeight="1">
      <c r="B9" s="269"/>
      <c r="C9" s="386" t="s">
        <v>701</v>
      </c>
      <c r="D9" s="386"/>
      <c r="E9" s="386"/>
      <c r="F9" s="386"/>
      <c r="G9" s="386"/>
      <c r="H9" s="386"/>
      <c r="I9" s="386"/>
      <c r="J9" s="386"/>
      <c r="K9" s="266"/>
    </row>
    <row r="10" spans="2:11" ht="15" customHeight="1">
      <c r="B10" s="269"/>
      <c r="C10" s="268"/>
      <c r="D10" s="386" t="s">
        <v>702</v>
      </c>
      <c r="E10" s="386"/>
      <c r="F10" s="386"/>
      <c r="G10" s="386"/>
      <c r="H10" s="386"/>
      <c r="I10" s="386"/>
      <c r="J10" s="386"/>
      <c r="K10" s="266"/>
    </row>
    <row r="11" spans="2:11" ht="15" customHeight="1">
      <c r="B11" s="269"/>
      <c r="C11" s="270"/>
      <c r="D11" s="386" t="s">
        <v>703</v>
      </c>
      <c r="E11" s="386"/>
      <c r="F11" s="386"/>
      <c r="G11" s="386"/>
      <c r="H11" s="386"/>
      <c r="I11" s="386"/>
      <c r="J11" s="386"/>
      <c r="K11" s="266"/>
    </row>
    <row r="12" spans="2:11" ht="12.75" customHeight="1">
      <c r="B12" s="269"/>
      <c r="C12" s="270"/>
      <c r="D12" s="270"/>
      <c r="E12" s="270"/>
      <c r="F12" s="270"/>
      <c r="G12" s="270"/>
      <c r="H12" s="270"/>
      <c r="I12" s="270"/>
      <c r="J12" s="270"/>
      <c r="K12" s="266"/>
    </row>
    <row r="13" spans="2:11" ht="15" customHeight="1">
      <c r="B13" s="269"/>
      <c r="C13" s="270"/>
      <c r="D13" s="386" t="s">
        <v>704</v>
      </c>
      <c r="E13" s="386"/>
      <c r="F13" s="386"/>
      <c r="G13" s="386"/>
      <c r="H13" s="386"/>
      <c r="I13" s="386"/>
      <c r="J13" s="386"/>
      <c r="K13" s="266"/>
    </row>
    <row r="14" spans="2:11" ht="15" customHeight="1">
      <c r="B14" s="269"/>
      <c r="C14" s="270"/>
      <c r="D14" s="386" t="s">
        <v>705</v>
      </c>
      <c r="E14" s="386"/>
      <c r="F14" s="386"/>
      <c r="G14" s="386"/>
      <c r="H14" s="386"/>
      <c r="I14" s="386"/>
      <c r="J14" s="386"/>
      <c r="K14" s="266"/>
    </row>
    <row r="15" spans="2:11" ht="15" customHeight="1">
      <c r="B15" s="269"/>
      <c r="C15" s="270"/>
      <c r="D15" s="386" t="s">
        <v>706</v>
      </c>
      <c r="E15" s="386"/>
      <c r="F15" s="386"/>
      <c r="G15" s="386"/>
      <c r="H15" s="386"/>
      <c r="I15" s="386"/>
      <c r="J15" s="386"/>
      <c r="K15" s="266"/>
    </row>
    <row r="16" spans="2:11" ht="15" customHeight="1">
      <c r="B16" s="269"/>
      <c r="C16" s="270"/>
      <c r="D16" s="270"/>
      <c r="E16" s="271" t="s">
        <v>75</v>
      </c>
      <c r="F16" s="386" t="s">
        <v>707</v>
      </c>
      <c r="G16" s="386"/>
      <c r="H16" s="386"/>
      <c r="I16" s="386"/>
      <c r="J16" s="386"/>
      <c r="K16" s="266"/>
    </row>
    <row r="17" spans="2:11" ht="15" customHeight="1">
      <c r="B17" s="269"/>
      <c r="C17" s="270"/>
      <c r="D17" s="270"/>
      <c r="E17" s="271" t="s">
        <v>708</v>
      </c>
      <c r="F17" s="386" t="s">
        <v>709</v>
      </c>
      <c r="G17" s="386"/>
      <c r="H17" s="386"/>
      <c r="I17" s="386"/>
      <c r="J17" s="386"/>
      <c r="K17" s="266"/>
    </row>
    <row r="18" spans="2:11" ht="15" customHeight="1">
      <c r="B18" s="269"/>
      <c r="C18" s="270"/>
      <c r="D18" s="270"/>
      <c r="E18" s="271" t="s">
        <v>710</v>
      </c>
      <c r="F18" s="386" t="s">
        <v>711</v>
      </c>
      <c r="G18" s="386"/>
      <c r="H18" s="386"/>
      <c r="I18" s="386"/>
      <c r="J18" s="386"/>
      <c r="K18" s="266"/>
    </row>
    <row r="19" spans="2:11" ht="15" customHeight="1">
      <c r="B19" s="269"/>
      <c r="C19" s="270"/>
      <c r="D19" s="270"/>
      <c r="E19" s="271" t="s">
        <v>712</v>
      </c>
      <c r="F19" s="386" t="s">
        <v>713</v>
      </c>
      <c r="G19" s="386"/>
      <c r="H19" s="386"/>
      <c r="I19" s="386"/>
      <c r="J19" s="386"/>
      <c r="K19" s="266"/>
    </row>
    <row r="20" spans="2:11" ht="15" customHeight="1">
      <c r="B20" s="269"/>
      <c r="C20" s="270"/>
      <c r="D20" s="270"/>
      <c r="E20" s="271" t="s">
        <v>714</v>
      </c>
      <c r="F20" s="386" t="s">
        <v>715</v>
      </c>
      <c r="G20" s="386"/>
      <c r="H20" s="386"/>
      <c r="I20" s="386"/>
      <c r="J20" s="386"/>
      <c r="K20" s="266"/>
    </row>
    <row r="21" spans="2:11" ht="15" customHeight="1">
      <c r="B21" s="269"/>
      <c r="C21" s="270"/>
      <c r="D21" s="270"/>
      <c r="E21" s="271" t="s">
        <v>716</v>
      </c>
      <c r="F21" s="386" t="s">
        <v>717</v>
      </c>
      <c r="G21" s="386"/>
      <c r="H21" s="386"/>
      <c r="I21" s="386"/>
      <c r="J21" s="386"/>
      <c r="K21" s="266"/>
    </row>
    <row r="22" spans="2:11" ht="12.75" customHeight="1">
      <c r="B22" s="269"/>
      <c r="C22" s="270"/>
      <c r="D22" s="270"/>
      <c r="E22" s="270"/>
      <c r="F22" s="270"/>
      <c r="G22" s="270"/>
      <c r="H22" s="270"/>
      <c r="I22" s="270"/>
      <c r="J22" s="270"/>
      <c r="K22" s="266"/>
    </row>
    <row r="23" spans="2:11" ht="15" customHeight="1">
      <c r="B23" s="269"/>
      <c r="C23" s="386" t="s">
        <v>718</v>
      </c>
      <c r="D23" s="386"/>
      <c r="E23" s="386"/>
      <c r="F23" s="386"/>
      <c r="G23" s="386"/>
      <c r="H23" s="386"/>
      <c r="I23" s="386"/>
      <c r="J23" s="386"/>
      <c r="K23" s="266"/>
    </row>
    <row r="24" spans="2:11" ht="15" customHeight="1">
      <c r="B24" s="269"/>
      <c r="C24" s="386" t="s">
        <v>719</v>
      </c>
      <c r="D24" s="386"/>
      <c r="E24" s="386"/>
      <c r="F24" s="386"/>
      <c r="G24" s="386"/>
      <c r="H24" s="386"/>
      <c r="I24" s="386"/>
      <c r="J24" s="386"/>
      <c r="K24" s="266"/>
    </row>
    <row r="25" spans="2:11" ht="15" customHeight="1">
      <c r="B25" s="269"/>
      <c r="C25" s="268"/>
      <c r="D25" s="386" t="s">
        <v>720</v>
      </c>
      <c r="E25" s="386"/>
      <c r="F25" s="386"/>
      <c r="G25" s="386"/>
      <c r="H25" s="386"/>
      <c r="I25" s="386"/>
      <c r="J25" s="386"/>
      <c r="K25" s="266"/>
    </row>
    <row r="26" spans="2:11" ht="15" customHeight="1">
      <c r="B26" s="269"/>
      <c r="C26" s="270"/>
      <c r="D26" s="386" t="s">
        <v>721</v>
      </c>
      <c r="E26" s="386"/>
      <c r="F26" s="386"/>
      <c r="G26" s="386"/>
      <c r="H26" s="386"/>
      <c r="I26" s="386"/>
      <c r="J26" s="386"/>
      <c r="K26" s="266"/>
    </row>
    <row r="27" spans="2:11" ht="12.75" customHeight="1">
      <c r="B27" s="269"/>
      <c r="C27" s="270"/>
      <c r="D27" s="270"/>
      <c r="E27" s="270"/>
      <c r="F27" s="270"/>
      <c r="G27" s="270"/>
      <c r="H27" s="270"/>
      <c r="I27" s="270"/>
      <c r="J27" s="270"/>
      <c r="K27" s="266"/>
    </row>
    <row r="28" spans="2:11" ht="15" customHeight="1">
      <c r="B28" s="269"/>
      <c r="C28" s="270"/>
      <c r="D28" s="386" t="s">
        <v>722</v>
      </c>
      <c r="E28" s="386"/>
      <c r="F28" s="386"/>
      <c r="G28" s="386"/>
      <c r="H28" s="386"/>
      <c r="I28" s="386"/>
      <c r="J28" s="386"/>
      <c r="K28" s="266"/>
    </row>
    <row r="29" spans="2:11" ht="15" customHeight="1">
      <c r="B29" s="269"/>
      <c r="C29" s="270"/>
      <c r="D29" s="386" t="s">
        <v>723</v>
      </c>
      <c r="E29" s="386"/>
      <c r="F29" s="386"/>
      <c r="G29" s="386"/>
      <c r="H29" s="386"/>
      <c r="I29" s="386"/>
      <c r="J29" s="386"/>
      <c r="K29" s="266"/>
    </row>
    <row r="30" spans="2:11" ht="12.75" customHeight="1">
      <c r="B30" s="269"/>
      <c r="C30" s="270"/>
      <c r="D30" s="270"/>
      <c r="E30" s="270"/>
      <c r="F30" s="270"/>
      <c r="G30" s="270"/>
      <c r="H30" s="270"/>
      <c r="I30" s="270"/>
      <c r="J30" s="270"/>
      <c r="K30" s="266"/>
    </row>
    <row r="31" spans="2:11" ht="15" customHeight="1">
      <c r="B31" s="269"/>
      <c r="C31" s="270"/>
      <c r="D31" s="386" t="s">
        <v>724</v>
      </c>
      <c r="E31" s="386"/>
      <c r="F31" s="386"/>
      <c r="G31" s="386"/>
      <c r="H31" s="386"/>
      <c r="I31" s="386"/>
      <c r="J31" s="386"/>
      <c r="K31" s="266"/>
    </row>
    <row r="32" spans="2:11" ht="15" customHeight="1">
      <c r="B32" s="269"/>
      <c r="C32" s="270"/>
      <c r="D32" s="386" t="s">
        <v>725</v>
      </c>
      <c r="E32" s="386"/>
      <c r="F32" s="386"/>
      <c r="G32" s="386"/>
      <c r="H32" s="386"/>
      <c r="I32" s="386"/>
      <c r="J32" s="386"/>
      <c r="K32" s="266"/>
    </row>
    <row r="33" spans="2:11" ht="15" customHeight="1">
      <c r="B33" s="269"/>
      <c r="C33" s="270"/>
      <c r="D33" s="386" t="s">
        <v>726</v>
      </c>
      <c r="E33" s="386"/>
      <c r="F33" s="386"/>
      <c r="G33" s="386"/>
      <c r="H33" s="386"/>
      <c r="I33" s="386"/>
      <c r="J33" s="386"/>
      <c r="K33" s="266"/>
    </row>
    <row r="34" spans="2:11" ht="15" customHeight="1">
      <c r="B34" s="269"/>
      <c r="C34" s="270"/>
      <c r="D34" s="268"/>
      <c r="E34" s="272" t="s">
        <v>117</v>
      </c>
      <c r="F34" s="268"/>
      <c r="G34" s="386" t="s">
        <v>727</v>
      </c>
      <c r="H34" s="386"/>
      <c r="I34" s="386"/>
      <c r="J34" s="386"/>
      <c r="K34" s="266"/>
    </row>
    <row r="35" spans="2:11" ht="30.75" customHeight="1">
      <c r="B35" s="269"/>
      <c r="C35" s="270"/>
      <c r="D35" s="268"/>
      <c r="E35" s="272" t="s">
        <v>728</v>
      </c>
      <c r="F35" s="268"/>
      <c r="G35" s="386" t="s">
        <v>729</v>
      </c>
      <c r="H35" s="386"/>
      <c r="I35" s="386"/>
      <c r="J35" s="386"/>
      <c r="K35" s="266"/>
    </row>
    <row r="36" spans="2:11" ht="15" customHeight="1">
      <c r="B36" s="269"/>
      <c r="C36" s="270"/>
      <c r="D36" s="268"/>
      <c r="E36" s="272" t="s">
        <v>52</v>
      </c>
      <c r="F36" s="268"/>
      <c r="G36" s="386" t="s">
        <v>730</v>
      </c>
      <c r="H36" s="386"/>
      <c r="I36" s="386"/>
      <c r="J36" s="386"/>
      <c r="K36" s="266"/>
    </row>
    <row r="37" spans="2:11" ht="15" customHeight="1">
      <c r="B37" s="269"/>
      <c r="C37" s="270"/>
      <c r="D37" s="268"/>
      <c r="E37" s="272" t="s">
        <v>118</v>
      </c>
      <c r="F37" s="268"/>
      <c r="G37" s="386" t="s">
        <v>731</v>
      </c>
      <c r="H37" s="386"/>
      <c r="I37" s="386"/>
      <c r="J37" s="386"/>
      <c r="K37" s="266"/>
    </row>
    <row r="38" spans="2:11" ht="15" customHeight="1">
      <c r="B38" s="269"/>
      <c r="C38" s="270"/>
      <c r="D38" s="268"/>
      <c r="E38" s="272" t="s">
        <v>119</v>
      </c>
      <c r="F38" s="268"/>
      <c r="G38" s="386" t="s">
        <v>732</v>
      </c>
      <c r="H38" s="386"/>
      <c r="I38" s="386"/>
      <c r="J38" s="386"/>
      <c r="K38" s="266"/>
    </row>
    <row r="39" spans="2:11" ht="15" customHeight="1">
      <c r="B39" s="269"/>
      <c r="C39" s="270"/>
      <c r="D39" s="268"/>
      <c r="E39" s="272" t="s">
        <v>120</v>
      </c>
      <c r="F39" s="268"/>
      <c r="G39" s="386" t="s">
        <v>733</v>
      </c>
      <c r="H39" s="386"/>
      <c r="I39" s="386"/>
      <c r="J39" s="386"/>
      <c r="K39" s="266"/>
    </row>
    <row r="40" spans="2:11" ht="15" customHeight="1">
      <c r="B40" s="269"/>
      <c r="C40" s="270"/>
      <c r="D40" s="268"/>
      <c r="E40" s="272" t="s">
        <v>734</v>
      </c>
      <c r="F40" s="268"/>
      <c r="G40" s="386" t="s">
        <v>735</v>
      </c>
      <c r="H40" s="386"/>
      <c r="I40" s="386"/>
      <c r="J40" s="386"/>
      <c r="K40" s="266"/>
    </row>
    <row r="41" spans="2:11" ht="15" customHeight="1">
      <c r="B41" s="269"/>
      <c r="C41" s="270"/>
      <c r="D41" s="268"/>
      <c r="E41" s="272"/>
      <c r="F41" s="268"/>
      <c r="G41" s="386" t="s">
        <v>736</v>
      </c>
      <c r="H41" s="386"/>
      <c r="I41" s="386"/>
      <c r="J41" s="386"/>
      <c r="K41" s="266"/>
    </row>
    <row r="42" spans="2:11" ht="15" customHeight="1">
      <c r="B42" s="269"/>
      <c r="C42" s="270"/>
      <c r="D42" s="268"/>
      <c r="E42" s="272" t="s">
        <v>737</v>
      </c>
      <c r="F42" s="268"/>
      <c r="G42" s="386" t="s">
        <v>738</v>
      </c>
      <c r="H42" s="386"/>
      <c r="I42" s="386"/>
      <c r="J42" s="386"/>
      <c r="K42" s="266"/>
    </row>
    <row r="43" spans="2:11" ht="15" customHeight="1">
      <c r="B43" s="269"/>
      <c r="C43" s="270"/>
      <c r="D43" s="268"/>
      <c r="E43" s="272" t="s">
        <v>122</v>
      </c>
      <c r="F43" s="268"/>
      <c r="G43" s="386" t="s">
        <v>739</v>
      </c>
      <c r="H43" s="386"/>
      <c r="I43" s="386"/>
      <c r="J43" s="386"/>
      <c r="K43" s="266"/>
    </row>
    <row r="44" spans="2:11" ht="12.75" customHeight="1">
      <c r="B44" s="269"/>
      <c r="C44" s="270"/>
      <c r="D44" s="268"/>
      <c r="E44" s="268"/>
      <c r="F44" s="268"/>
      <c r="G44" s="268"/>
      <c r="H44" s="268"/>
      <c r="I44" s="268"/>
      <c r="J44" s="268"/>
      <c r="K44" s="266"/>
    </row>
    <row r="45" spans="2:11" ht="15" customHeight="1">
      <c r="B45" s="269"/>
      <c r="C45" s="270"/>
      <c r="D45" s="386" t="s">
        <v>740</v>
      </c>
      <c r="E45" s="386"/>
      <c r="F45" s="386"/>
      <c r="G45" s="386"/>
      <c r="H45" s="386"/>
      <c r="I45" s="386"/>
      <c r="J45" s="386"/>
      <c r="K45" s="266"/>
    </row>
    <row r="46" spans="2:11" ht="15" customHeight="1">
      <c r="B46" s="269"/>
      <c r="C46" s="270"/>
      <c r="D46" s="270"/>
      <c r="E46" s="386" t="s">
        <v>741</v>
      </c>
      <c r="F46" s="386"/>
      <c r="G46" s="386"/>
      <c r="H46" s="386"/>
      <c r="I46" s="386"/>
      <c r="J46" s="386"/>
      <c r="K46" s="266"/>
    </row>
    <row r="47" spans="2:11" ht="15" customHeight="1">
      <c r="B47" s="269"/>
      <c r="C47" s="270"/>
      <c r="D47" s="270"/>
      <c r="E47" s="386" t="s">
        <v>742</v>
      </c>
      <c r="F47" s="386"/>
      <c r="G47" s="386"/>
      <c r="H47" s="386"/>
      <c r="I47" s="386"/>
      <c r="J47" s="386"/>
      <c r="K47" s="266"/>
    </row>
    <row r="48" spans="2:11" ht="15" customHeight="1">
      <c r="B48" s="269"/>
      <c r="C48" s="270"/>
      <c r="D48" s="270"/>
      <c r="E48" s="386" t="s">
        <v>743</v>
      </c>
      <c r="F48" s="386"/>
      <c r="G48" s="386"/>
      <c r="H48" s="386"/>
      <c r="I48" s="386"/>
      <c r="J48" s="386"/>
      <c r="K48" s="266"/>
    </row>
    <row r="49" spans="2:11" ht="15" customHeight="1">
      <c r="B49" s="269"/>
      <c r="C49" s="270"/>
      <c r="D49" s="386" t="s">
        <v>744</v>
      </c>
      <c r="E49" s="386"/>
      <c r="F49" s="386"/>
      <c r="G49" s="386"/>
      <c r="H49" s="386"/>
      <c r="I49" s="386"/>
      <c r="J49" s="386"/>
      <c r="K49" s="266"/>
    </row>
    <row r="50" spans="2:11" ht="25.5" customHeight="1">
      <c r="B50" s="265"/>
      <c r="C50" s="387" t="s">
        <v>745</v>
      </c>
      <c r="D50" s="387"/>
      <c r="E50" s="387"/>
      <c r="F50" s="387"/>
      <c r="G50" s="387"/>
      <c r="H50" s="387"/>
      <c r="I50" s="387"/>
      <c r="J50" s="387"/>
      <c r="K50" s="266"/>
    </row>
    <row r="51" spans="2:11" ht="5.25" customHeight="1">
      <c r="B51" s="265"/>
      <c r="C51" s="267"/>
      <c r="D51" s="267"/>
      <c r="E51" s="267"/>
      <c r="F51" s="267"/>
      <c r="G51" s="267"/>
      <c r="H51" s="267"/>
      <c r="I51" s="267"/>
      <c r="J51" s="267"/>
      <c r="K51" s="266"/>
    </row>
    <row r="52" spans="2:11" ht="15" customHeight="1">
      <c r="B52" s="265"/>
      <c r="C52" s="386" t="s">
        <v>746</v>
      </c>
      <c r="D52" s="386"/>
      <c r="E52" s="386"/>
      <c r="F52" s="386"/>
      <c r="G52" s="386"/>
      <c r="H52" s="386"/>
      <c r="I52" s="386"/>
      <c r="J52" s="386"/>
      <c r="K52" s="266"/>
    </row>
    <row r="53" spans="2:11" ht="15" customHeight="1">
      <c r="B53" s="265"/>
      <c r="C53" s="386" t="s">
        <v>747</v>
      </c>
      <c r="D53" s="386"/>
      <c r="E53" s="386"/>
      <c r="F53" s="386"/>
      <c r="G53" s="386"/>
      <c r="H53" s="386"/>
      <c r="I53" s="386"/>
      <c r="J53" s="386"/>
      <c r="K53" s="266"/>
    </row>
    <row r="54" spans="2:11" ht="12.75" customHeight="1">
      <c r="B54" s="265"/>
      <c r="C54" s="268"/>
      <c r="D54" s="268"/>
      <c r="E54" s="268"/>
      <c r="F54" s="268"/>
      <c r="G54" s="268"/>
      <c r="H54" s="268"/>
      <c r="I54" s="268"/>
      <c r="J54" s="268"/>
      <c r="K54" s="266"/>
    </row>
    <row r="55" spans="2:11" ht="15" customHeight="1">
      <c r="B55" s="265"/>
      <c r="C55" s="386" t="s">
        <v>748</v>
      </c>
      <c r="D55" s="386"/>
      <c r="E55" s="386"/>
      <c r="F55" s="386"/>
      <c r="G55" s="386"/>
      <c r="H55" s="386"/>
      <c r="I55" s="386"/>
      <c r="J55" s="386"/>
      <c r="K55" s="266"/>
    </row>
    <row r="56" spans="2:11" ht="15" customHeight="1">
      <c r="B56" s="265"/>
      <c r="C56" s="270"/>
      <c r="D56" s="386" t="s">
        <v>749</v>
      </c>
      <c r="E56" s="386"/>
      <c r="F56" s="386"/>
      <c r="G56" s="386"/>
      <c r="H56" s="386"/>
      <c r="I56" s="386"/>
      <c r="J56" s="386"/>
      <c r="K56" s="266"/>
    </row>
    <row r="57" spans="2:11" ht="15" customHeight="1">
      <c r="B57" s="265"/>
      <c r="C57" s="270"/>
      <c r="D57" s="386" t="s">
        <v>750</v>
      </c>
      <c r="E57" s="386"/>
      <c r="F57" s="386"/>
      <c r="G57" s="386"/>
      <c r="H57" s="386"/>
      <c r="I57" s="386"/>
      <c r="J57" s="386"/>
      <c r="K57" s="266"/>
    </row>
    <row r="58" spans="2:11" ht="15" customHeight="1">
      <c r="B58" s="265"/>
      <c r="C58" s="270"/>
      <c r="D58" s="386" t="s">
        <v>751</v>
      </c>
      <c r="E58" s="386"/>
      <c r="F58" s="386"/>
      <c r="G58" s="386"/>
      <c r="H58" s="386"/>
      <c r="I58" s="386"/>
      <c r="J58" s="386"/>
      <c r="K58" s="266"/>
    </row>
    <row r="59" spans="2:11" ht="15" customHeight="1">
      <c r="B59" s="265"/>
      <c r="C59" s="270"/>
      <c r="D59" s="386" t="s">
        <v>752</v>
      </c>
      <c r="E59" s="386"/>
      <c r="F59" s="386"/>
      <c r="G59" s="386"/>
      <c r="H59" s="386"/>
      <c r="I59" s="386"/>
      <c r="J59" s="386"/>
      <c r="K59" s="266"/>
    </row>
    <row r="60" spans="2:11" ht="15" customHeight="1">
      <c r="B60" s="265"/>
      <c r="C60" s="270"/>
      <c r="D60" s="385" t="s">
        <v>753</v>
      </c>
      <c r="E60" s="385"/>
      <c r="F60" s="385"/>
      <c r="G60" s="385"/>
      <c r="H60" s="385"/>
      <c r="I60" s="385"/>
      <c r="J60" s="385"/>
      <c r="K60" s="266"/>
    </row>
    <row r="61" spans="2:11" ht="15" customHeight="1">
      <c r="B61" s="265"/>
      <c r="C61" s="270"/>
      <c r="D61" s="386" t="s">
        <v>754</v>
      </c>
      <c r="E61" s="386"/>
      <c r="F61" s="386"/>
      <c r="G61" s="386"/>
      <c r="H61" s="386"/>
      <c r="I61" s="386"/>
      <c r="J61" s="386"/>
      <c r="K61" s="266"/>
    </row>
    <row r="62" spans="2:11" ht="12.75" customHeight="1">
      <c r="B62" s="265"/>
      <c r="C62" s="270"/>
      <c r="D62" s="270"/>
      <c r="E62" s="273"/>
      <c r="F62" s="270"/>
      <c r="G62" s="270"/>
      <c r="H62" s="270"/>
      <c r="I62" s="270"/>
      <c r="J62" s="270"/>
      <c r="K62" s="266"/>
    </row>
    <row r="63" spans="2:11" ht="15" customHeight="1">
      <c r="B63" s="265"/>
      <c r="C63" s="270"/>
      <c r="D63" s="386" t="s">
        <v>755</v>
      </c>
      <c r="E63" s="386"/>
      <c r="F63" s="386"/>
      <c r="G63" s="386"/>
      <c r="H63" s="386"/>
      <c r="I63" s="386"/>
      <c r="J63" s="386"/>
      <c r="K63" s="266"/>
    </row>
    <row r="64" spans="2:11" ht="15" customHeight="1">
      <c r="B64" s="265"/>
      <c r="C64" s="270"/>
      <c r="D64" s="385" t="s">
        <v>756</v>
      </c>
      <c r="E64" s="385"/>
      <c r="F64" s="385"/>
      <c r="G64" s="385"/>
      <c r="H64" s="385"/>
      <c r="I64" s="385"/>
      <c r="J64" s="385"/>
      <c r="K64" s="266"/>
    </row>
    <row r="65" spans="2:11" ht="15" customHeight="1">
      <c r="B65" s="265"/>
      <c r="C65" s="270"/>
      <c r="D65" s="386" t="s">
        <v>757</v>
      </c>
      <c r="E65" s="386"/>
      <c r="F65" s="386"/>
      <c r="G65" s="386"/>
      <c r="H65" s="386"/>
      <c r="I65" s="386"/>
      <c r="J65" s="386"/>
      <c r="K65" s="266"/>
    </row>
    <row r="66" spans="2:11" ht="15" customHeight="1">
      <c r="B66" s="265"/>
      <c r="C66" s="270"/>
      <c r="D66" s="386" t="s">
        <v>758</v>
      </c>
      <c r="E66" s="386"/>
      <c r="F66" s="386"/>
      <c r="G66" s="386"/>
      <c r="H66" s="386"/>
      <c r="I66" s="386"/>
      <c r="J66" s="386"/>
      <c r="K66" s="266"/>
    </row>
    <row r="67" spans="2:11" ht="15" customHeight="1">
      <c r="B67" s="265"/>
      <c r="C67" s="270"/>
      <c r="D67" s="386" t="s">
        <v>759</v>
      </c>
      <c r="E67" s="386"/>
      <c r="F67" s="386"/>
      <c r="G67" s="386"/>
      <c r="H67" s="386"/>
      <c r="I67" s="386"/>
      <c r="J67" s="386"/>
      <c r="K67" s="266"/>
    </row>
    <row r="68" spans="2:11" ht="15" customHeight="1">
      <c r="B68" s="265"/>
      <c r="C68" s="270"/>
      <c r="D68" s="386" t="s">
        <v>760</v>
      </c>
      <c r="E68" s="386"/>
      <c r="F68" s="386"/>
      <c r="G68" s="386"/>
      <c r="H68" s="386"/>
      <c r="I68" s="386"/>
      <c r="J68" s="386"/>
      <c r="K68" s="266"/>
    </row>
    <row r="69" spans="2:11" ht="12.75" customHeight="1">
      <c r="B69" s="274"/>
      <c r="C69" s="275"/>
      <c r="D69" s="275"/>
      <c r="E69" s="275"/>
      <c r="F69" s="275"/>
      <c r="G69" s="275"/>
      <c r="H69" s="275"/>
      <c r="I69" s="275"/>
      <c r="J69" s="275"/>
      <c r="K69" s="276"/>
    </row>
    <row r="70" spans="2:11" ht="18.75" customHeight="1">
      <c r="B70" s="277"/>
      <c r="C70" s="277"/>
      <c r="D70" s="277"/>
      <c r="E70" s="277"/>
      <c r="F70" s="277"/>
      <c r="G70" s="277"/>
      <c r="H70" s="277"/>
      <c r="I70" s="277"/>
      <c r="J70" s="277"/>
      <c r="K70" s="278"/>
    </row>
    <row r="71" spans="2:11" ht="18.75" customHeight="1">
      <c r="B71" s="278"/>
      <c r="C71" s="278"/>
      <c r="D71" s="278"/>
      <c r="E71" s="278"/>
      <c r="F71" s="278"/>
      <c r="G71" s="278"/>
      <c r="H71" s="278"/>
      <c r="I71" s="278"/>
      <c r="J71" s="278"/>
      <c r="K71" s="278"/>
    </row>
    <row r="72" spans="2:11" ht="7.5" customHeight="1">
      <c r="B72" s="279"/>
      <c r="C72" s="280"/>
      <c r="D72" s="280"/>
      <c r="E72" s="280"/>
      <c r="F72" s="280"/>
      <c r="G72" s="280"/>
      <c r="H72" s="280"/>
      <c r="I72" s="280"/>
      <c r="J72" s="280"/>
      <c r="K72" s="281"/>
    </row>
    <row r="73" spans="2:11" ht="45" customHeight="1">
      <c r="B73" s="282"/>
      <c r="C73" s="384" t="s">
        <v>82</v>
      </c>
      <c r="D73" s="384"/>
      <c r="E73" s="384"/>
      <c r="F73" s="384"/>
      <c r="G73" s="384"/>
      <c r="H73" s="384"/>
      <c r="I73" s="384"/>
      <c r="J73" s="384"/>
      <c r="K73" s="283"/>
    </row>
    <row r="74" spans="2:11" ht="17.25" customHeight="1">
      <c r="B74" s="282"/>
      <c r="C74" s="284" t="s">
        <v>761</v>
      </c>
      <c r="D74" s="284"/>
      <c r="E74" s="284"/>
      <c r="F74" s="284" t="s">
        <v>762</v>
      </c>
      <c r="G74" s="285"/>
      <c r="H74" s="284" t="s">
        <v>118</v>
      </c>
      <c r="I74" s="284" t="s">
        <v>56</v>
      </c>
      <c r="J74" s="284" t="s">
        <v>763</v>
      </c>
      <c r="K74" s="283"/>
    </row>
    <row r="75" spans="2:11" ht="17.25" customHeight="1">
      <c r="B75" s="282"/>
      <c r="C75" s="286" t="s">
        <v>764</v>
      </c>
      <c r="D75" s="286"/>
      <c r="E75" s="286"/>
      <c r="F75" s="287" t="s">
        <v>765</v>
      </c>
      <c r="G75" s="288"/>
      <c r="H75" s="286"/>
      <c r="I75" s="286"/>
      <c r="J75" s="286" t="s">
        <v>766</v>
      </c>
      <c r="K75" s="283"/>
    </row>
    <row r="76" spans="2:11" ht="5.25" customHeight="1">
      <c r="B76" s="282"/>
      <c r="C76" s="289"/>
      <c r="D76" s="289"/>
      <c r="E76" s="289"/>
      <c r="F76" s="289"/>
      <c r="G76" s="290"/>
      <c r="H76" s="289"/>
      <c r="I76" s="289"/>
      <c r="J76" s="289"/>
      <c r="K76" s="283"/>
    </row>
    <row r="77" spans="2:11" ht="15" customHeight="1">
      <c r="B77" s="282"/>
      <c r="C77" s="272" t="s">
        <v>52</v>
      </c>
      <c r="D77" s="289"/>
      <c r="E77" s="289"/>
      <c r="F77" s="291" t="s">
        <v>767</v>
      </c>
      <c r="G77" s="290"/>
      <c r="H77" s="272" t="s">
        <v>768</v>
      </c>
      <c r="I77" s="272" t="s">
        <v>769</v>
      </c>
      <c r="J77" s="272">
        <v>20</v>
      </c>
      <c r="K77" s="283"/>
    </row>
    <row r="78" spans="2:11" ht="15" customHeight="1">
      <c r="B78" s="282"/>
      <c r="C78" s="272" t="s">
        <v>770</v>
      </c>
      <c r="D78" s="272"/>
      <c r="E78" s="272"/>
      <c r="F78" s="291" t="s">
        <v>767</v>
      </c>
      <c r="G78" s="290"/>
      <c r="H78" s="272" t="s">
        <v>771</v>
      </c>
      <c r="I78" s="272" t="s">
        <v>769</v>
      </c>
      <c r="J78" s="272">
        <v>120</v>
      </c>
      <c r="K78" s="283"/>
    </row>
    <row r="79" spans="2:11" ht="15" customHeight="1">
      <c r="B79" s="292"/>
      <c r="C79" s="272" t="s">
        <v>772</v>
      </c>
      <c r="D79" s="272"/>
      <c r="E79" s="272"/>
      <c r="F79" s="291" t="s">
        <v>773</v>
      </c>
      <c r="G79" s="290"/>
      <c r="H79" s="272" t="s">
        <v>774</v>
      </c>
      <c r="I79" s="272" t="s">
        <v>769</v>
      </c>
      <c r="J79" s="272">
        <v>50</v>
      </c>
      <c r="K79" s="283"/>
    </row>
    <row r="80" spans="2:11" ht="15" customHeight="1">
      <c r="B80" s="292"/>
      <c r="C80" s="272" t="s">
        <v>775</v>
      </c>
      <c r="D80" s="272"/>
      <c r="E80" s="272"/>
      <c r="F80" s="291" t="s">
        <v>767</v>
      </c>
      <c r="G80" s="290"/>
      <c r="H80" s="272" t="s">
        <v>776</v>
      </c>
      <c r="I80" s="272" t="s">
        <v>777</v>
      </c>
      <c r="J80" s="272"/>
      <c r="K80" s="283"/>
    </row>
    <row r="81" spans="2:11" ht="15" customHeight="1">
      <c r="B81" s="292"/>
      <c r="C81" s="293" t="s">
        <v>778</v>
      </c>
      <c r="D81" s="293"/>
      <c r="E81" s="293"/>
      <c r="F81" s="294" t="s">
        <v>773</v>
      </c>
      <c r="G81" s="293"/>
      <c r="H81" s="293" t="s">
        <v>779</v>
      </c>
      <c r="I81" s="293" t="s">
        <v>769</v>
      </c>
      <c r="J81" s="293">
        <v>15</v>
      </c>
      <c r="K81" s="283"/>
    </row>
    <row r="82" spans="2:11" ht="15" customHeight="1">
      <c r="B82" s="292"/>
      <c r="C82" s="293" t="s">
        <v>780</v>
      </c>
      <c r="D82" s="293"/>
      <c r="E82" s="293"/>
      <c r="F82" s="294" t="s">
        <v>773</v>
      </c>
      <c r="G82" s="293"/>
      <c r="H82" s="293" t="s">
        <v>781</v>
      </c>
      <c r="I82" s="293" t="s">
        <v>769</v>
      </c>
      <c r="J82" s="293">
        <v>15</v>
      </c>
      <c r="K82" s="283"/>
    </row>
    <row r="83" spans="2:11" ht="15" customHeight="1">
      <c r="B83" s="292"/>
      <c r="C83" s="293" t="s">
        <v>782</v>
      </c>
      <c r="D83" s="293"/>
      <c r="E83" s="293"/>
      <c r="F83" s="294" t="s">
        <v>773</v>
      </c>
      <c r="G83" s="293"/>
      <c r="H83" s="293" t="s">
        <v>783</v>
      </c>
      <c r="I83" s="293" t="s">
        <v>769</v>
      </c>
      <c r="J83" s="293">
        <v>20</v>
      </c>
      <c r="K83" s="283"/>
    </row>
    <row r="84" spans="2:11" ht="15" customHeight="1">
      <c r="B84" s="292"/>
      <c r="C84" s="293" t="s">
        <v>784</v>
      </c>
      <c r="D84" s="293"/>
      <c r="E84" s="293"/>
      <c r="F84" s="294" t="s">
        <v>773</v>
      </c>
      <c r="G84" s="293"/>
      <c r="H84" s="293" t="s">
        <v>785</v>
      </c>
      <c r="I84" s="293" t="s">
        <v>769</v>
      </c>
      <c r="J84" s="293">
        <v>20</v>
      </c>
      <c r="K84" s="283"/>
    </row>
    <row r="85" spans="2:11" ht="15" customHeight="1">
      <c r="B85" s="292"/>
      <c r="C85" s="272" t="s">
        <v>786</v>
      </c>
      <c r="D85" s="272"/>
      <c r="E85" s="272"/>
      <c r="F85" s="291" t="s">
        <v>773</v>
      </c>
      <c r="G85" s="290"/>
      <c r="H85" s="272" t="s">
        <v>787</v>
      </c>
      <c r="I85" s="272" t="s">
        <v>769</v>
      </c>
      <c r="J85" s="272">
        <v>50</v>
      </c>
      <c r="K85" s="283"/>
    </row>
    <row r="86" spans="2:11" ht="15" customHeight="1">
      <c r="B86" s="292"/>
      <c r="C86" s="272" t="s">
        <v>788</v>
      </c>
      <c r="D86" s="272"/>
      <c r="E86" s="272"/>
      <c r="F86" s="291" t="s">
        <v>773</v>
      </c>
      <c r="G86" s="290"/>
      <c r="H86" s="272" t="s">
        <v>789</v>
      </c>
      <c r="I86" s="272" t="s">
        <v>769</v>
      </c>
      <c r="J86" s="272">
        <v>20</v>
      </c>
      <c r="K86" s="283"/>
    </row>
    <row r="87" spans="2:11" ht="15" customHeight="1">
      <c r="B87" s="292"/>
      <c r="C87" s="272" t="s">
        <v>790</v>
      </c>
      <c r="D87" s="272"/>
      <c r="E87" s="272"/>
      <c r="F87" s="291" t="s">
        <v>773</v>
      </c>
      <c r="G87" s="290"/>
      <c r="H87" s="272" t="s">
        <v>791</v>
      </c>
      <c r="I87" s="272" t="s">
        <v>769</v>
      </c>
      <c r="J87" s="272">
        <v>20</v>
      </c>
      <c r="K87" s="283"/>
    </row>
    <row r="88" spans="2:11" ht="15" customHeight="1">
      <c r="B88" s="292"/>
      <c r="C88" s="272" t="s">
        <v>792</v>
      </c>
      <c r="D88" s="272"/>
      <c r="E88" s="272"/>
      <c r="F88" s="291" t="s">
        <v>773</v>
      </c>
      <c r="G88" s="290"/>
      <c r="H88" s="272" t="s">
        <v>793</v>
      </c>
      <c r="I88" s="272" t="s">
        <v>769</v>
      </c>
      <c r="J88" s="272">
        <v>50</v>
      </c>
      <c r="K88" s="283"/>
    </row>
    <row r="89" spans="2:11" ht="15" customHeight="1">
      <c r="B89" s="292"/>
      <c r="C89" s="272" t="s">
        <v>794</v>
      </c>
      <c r="D89" s="272"/>
      <c r="E89" s="272"/>
      <c r="F89" s="291" t="s">
        <v>773</v>
      </c>
      <c r="G89" s="290"/>
      <c r="H89" s="272" t="s">
        <v>794</v>
      </c>
      <c r="I89" s="272" t="s">
        <v>769</v>
      </c>
      <c r="J89" s="272">
        <v>50</v>
      </c>
      <c r="K89" s="283"/>
    </row>
    <row r="90" spans="2:11" ht="15" customHeight="1">
      <c r="B90" s="292"/>
      <c r="C90" s="272" t="s">
        <v>123</v>
      </c>
      <c r="D90" s="272"/>
      <c r="E90" s="272"/>
      <c r="F90" s="291" t="s">
        <v>773</v>
      </c>
      <c r="G90" s="290"/>
      <c r="H90" s="272" t="s">
        <v>795</v>
      </c>
      <c r="I90" s="272" t="s">
        <v>769</v>
      </c>
      <c r="J90" s="272">
        <v>255</v>
      </c>
      <c r="K90" s="283"/>
    </row>
    <row r="91" spans="2:11" ht="15" customHeight="1">
      <c r="B91" s="292"/>
      <c r="C91" s="272" t="s">
        <v>796</v>
      </c>
      <c r="D91" s="272"/>
      <c r="E91" s="272"/>
      <c r="F91" s="291" t="s">
        <v>767</v>
      </c>
      <c r="G91" s="290"/>
      <c r="H91" s="272" t="s">
        <v>797</v>
      </c>
      <c r="I91" s="272" t="s">
        <v>798</v>
      </c>
      <c r="J91" s="272"/>
      <c r="K91" s="283"/>
    </row>
    <row r="92" spans="2:11" ht="15" customHeight="1">
      <c r="B92" s="292"/>
      <c r="C92" s="272" t="s">
        <v>799</v>
      </c>
      <c r="D92" s="272"/>
      <c r="E92" s="272"/>
      <c r="F92" s="291" t="s">
        <v>767</v>
      </c>
      <c r="G92" s="290"/>
      <c r="H92" s="272" t="s">
        <v>800</v>
      </c>
      <c r="I92" s="272" t="s">
        <v>801</v>
      </c>
      <c r="J92" s="272"/>
      <c r="K92" s="283"/>
    </row>
    <row r="93" spans="2:11" ht="15" customHeight="1">
      <c r="B93" s="292"/>
      <c r="C93" s="272" t="s">
        <v>802</v>
      </c>
      <c r="D93" s="272"/>
      <c r="E93" s="272"/>
      <c r="F93" s="291" t="s">
        <v>767</v>
      </c>
      <c r="G93" s="290"/>
      <c r="H93" s="272" t="s">
        <v>802</v>
      </c>
      <c r="I93" s="272" t="s">
        <v>801</v>
      </c>
      <c r="J93" s="272"/>
      <c r="K93" s="283"/>
    </row>
    <row r="94" spans="2:11" ht="15" customHeight="1">
      <c r="B94" s="292"/>
      <c r="C94" s="272" t="s">
        <v>37</v>
      </c>
      <c r="D94" s="272"/>
      <c r="E94" s="272"/>
      <c r="F94" s="291" t="s">
        <v>767</v>
      </c>
      <c r="G94" s="290"/>
      <c r="H94" s="272" t="s">
        <v>803</v>
      </c>
      <c r="I94" s="272" t="s">
        <v>801</v>
      </c>
      <c r="J94" s="272"/>
      <c r="K94" s="283"/>
    </row>
    <row r="95" spans="2:11" ht="15" customHeight="1">
      <c r="B95" s="292"/>
      <c r="C95" s="272" t="s">
        <v>47</v>
      </c>
      <c r="D95" s="272"/>
      <c r="E95" s="272"/>
      <c r="F95" s="291" t="s">
        <v>767</v>
      </c>
      <c r="G95" s="290"/>
      <c r="H95" s="272" t="s">
        <v>804</v>
      </c>
      <c r="I95" s="272" t="s">
        <v>801</v>
      </c>
      <c r="J95" s="272"/>
      <c r="K95" s="283"/>
    </row>
    <row r="96" spans="2:11" ht="15" customHeight="1">
      <c r="B96" s="295"/>
      <c r="C96" s="296"/>
      <c r="D96" s="296"/>
      <c r="E96" s="296"/>
      <c r="F96" s="296"/>
      <c r="G96" s="296"/>
      <c r="H96" s="296"/>
      <c r="I96" s="296"/>
      <c r="J96" s="296"/>
      <c r="K96" s="297"/>
    </row>
    <row r="97" spans="2:11" ht="18.75" customHeight="1">
      <c r="B97" s="298"/>
      <c r="C97" s="299"/>
      <c r="D97" s="299"/>
      <c r="E97" s="299"/>
      <c r="F97" s="299"/>
      <c r="G97" s="299"/>
      <c r="H97" s="299"/>
      <c r="I97" s="299"/>
      <c r="J97" s="299"/>
      <c r="K97" s="298"/>
    </row>
    <row r="98" spans="2:11" ht="18.75" customHeight="1">
      <c r="B98" s="278"/>
      <c r="C98" s="278"/>
      <c r="D98" s="278"/>
      <c r="E98" s="278"/>
      <c r="F98" s="278"/>
      <c r="G98" s="278"/>
      <c r="H98" s="278"/>
      <c r="I98" s="278"/>
      <c r="J98" s="278"/>
      <c r="K98" s="278"/>
    </row>
    <row r="99" spans="2:11" ht="7.5" customHeight="1">
      <c r="B99" s="279"/>
      <c r="C99" s="280"/>
      <c r="D99" s="280"/>
      <c r="E99" s="280"/>
      <c r="F99" s="280"/>
      <c r="G99" s="280"/>
      <c r="H99" s="280"/>
      <c r="I99" s="280"/>
      <c r="J99" s="280"/>
      <c r="K99" s="281"/>
    </row>
    <row r="100" spans="2:11" ht="45" customHeight="1">
      <c r="B100" s="282"/>
      <c r="C100" s="384" t="s">
        <v>805</v>
      </c>
      <c r="D100" s="384"/>
      <c r="E100" s="384"/>
      <c r="F100" s="384"/>
      <c r="G100" s="384"/>
      <c r="H100" s="384"/>
      <c r="I100" s="384"/>
      <c r="J100" s="384"/>
      <c r="K100" s="283"/>
    </row>
    <row r="101" spans="2:11" ht="17.25" customHeight="1">
      <c r="B101" s="282"/>
      <c r="C101" s="284" t="s">
        <v>761</v>
      </c>
      <c r="D101" s="284"/>
      <c r="E101" s="284"/>
      <c r="F101" s="284" t="s">
        <v>762</v>
      </c>
      <c r="G101" s="285"/>
      <c r="H101" s="284" t="s">
        <v>118</v>
      </c>
      <c r="I101" s="284" t="s">
        <v>56</v>
      </c>
      <c r="J101" s="284" t="s">
        <v>763</v>
      </c>
      <c r="K101" s="283"/>
    </row>
    <row r="102" spans="2:11" ht="17.25" customHeight="1">
      <c r="B102" s="282"/>
      <c r="C102" s="286" t="s">
        <v>764</v>
      </c>
      <c r="D102" s="286"/>
      <c r="E102" s="286"/>
      <c r="F102" s="287" t="s">
        <v>765</v>
      </c>
      <c r="G102" s="288"/>
      <c r="H102" s="286"/>
      <c r="I102" s="286"/>
      <c r="J102" s="286" t="s">
        <v>766</v>
      </c>
      <c r="K102" s="283"/>
    </row>
    <row r="103" spans="2:11" ht="5.25" customHeight="1">
      <c r="B103" s="282"/>
      <c r="C103" s="284"/>
      <c r="D103" s="284"/>
      <c r="E103" s="284"/>
      <c r="F103" s="284"/>
      <c r="G103" s="300"/>
      <c r="H103" s="284"/>
      <c r="I103" s="284"/>
      <c r="J103" s="284"/>
      <c r="K103" s="283"/>
    </row>
    <row r="104" spans="2:11" ht="15" customHeight="1">
      <c r="B104" s="282"/>
      <c r="C104" s="272" t="s">
        <v>52</v>
      </c>
      <c r="D104" s="289"/>
      <c r="E104" s="289"/>
      <c r="F104" s="291" t="s">
        <v>767</v>
      </c>
      <c r="G104" s="300"/>
      <c r="H104" s="272" t="s">
        <v>806</v>
      </c>
      <c r="I104" s="272" t="s">
        <v>769</v>
      </c>
      <c r="J104" s="272">
        <v>20</v>
      </c>
      <c r="K104" s="283"/>
    </row>
    <row r="105" spans="2:11" ht="15" customHeight="1">
      <c r="B105" s="282"/>
      <c r="C105" s="272" t="s">
        <v>770</v>
      </c>
      <c r="D105" s="272"/>
      <c r="E105" s="272"/>
      <c r="F105" s="291" t="s">
        <v>767</v>
      </c>
      <c r="G105" s="272"/>
      <c r="H105" s="272" t="s">
        <v>806</v>
      </c>
      <c r="I105" s="272" t="s">
        <v>769</v>
      </c>
      <c r="J105" s="272">
        <v>120</v>
      </c>
      <c r="K105" s="283"/>
    </row>
    <row r="106" spans="2:11" ht="15" customHeight="1">
      <c r="B106" s="292"/>
      <c r="C106" s="272" t="s">
        <v>772</v>
      </c>
      <c r="D106" s="272"/>
      <c r="E106" s="272"/>
      <c r="F106" s="291" t="s">
        <v>773</v>
      </c>
      <c r="G106" s="272"/>
      <c r="H106" s="272" t="s">
        <v>806</v>
      </c>
      <c r="I106" s="272" t="s">
        <v>769</v>
      </c>
      <c r="J106" s="272">
        <v>50</v>
      </c>
      <c r="K106" s="283"/>
    </row>
    <row r="107" spans="2:11" ht="15" customHeight="1">
      <c r="B107" s="292"/>
      <c r="C107" s="272" t="s">
        <v>775</v>
      </c>
      <c r="D107" s="272"/>
      <c r="E107" s="272"/>
      <c r="F107" s="291" t="s">
        <v>767</v>
      </c>
      <c r="G107" s="272"/>
      <c r="H107" s="272" t="s">
        <v>806</v>
      </c>
      <c r="I107" s="272" t="s">
        <v>777</v>
      </c>
      <c r="J107" s="272"/>
      <c r="K107" s="283"/>
    </row>
    <row r="108" spans="2:11" ht="15" customHeight="1">
      <c r="B108" s="292"/>
      <c r="C108" s="272" t="s">
        <v>786</v>
      </c>
      <c r="D108" s="272"/>
      <c r="E108" s="272"/>
      <c r="F108" s="291" t="s">
        <v>773</v>
      </c>
      <c r="G108" s="272"/>
      <c r="H108" s="272" t="s">
        <v>806</v>
      </c>
      <c r="I108" s="272" t="s">
        <v>769</v>
      </c>
      <c r="J108" s="272">
        <v>50</v>
      </c>
      <c r="K108" s="283"/>
    </row>
    <row r="109" spans="2:11" ht="15" customHeight="1">
      <c r="B109" s="292"/>
      <c r="C109" s="272" t="s">
        <v>794</v>
      </c>
      <c r="D109" s="272"/>
      <c r="E109" s="272"/>
      <c r="F109" s="291" t="s">
        <v>773</v>
      </c>
      <c r="G109" s="272"/>
      <c r="H109" s="272" t="s">
        <v>806</v>
      </c>
      <c r="I109" s="272" t="s">
        <v>769</v>
      </c>
      <c r="J109" s="272">
        <v>50</v>
      </c>
      <c r="K109" s="283"/>
    </row>
    <row r="110" spans="2:11" ht="15" customHeight="1">
      <c r="B110" s="292"/>
      <c r="C110" s="272" t="s">
        <v>792</v>
      </c>
      <c r="D110" s="272"/>
      <c r="E110" s="272"/>
      <c r="F110" s="291" t="s">
        <v>773</v>
      </c>
      <c r="G110" s="272"/>
      <c r="H110" s="272" t="s">
        <v>806</v>
      </c>
      <c r="I110" s="272" t="s">
        <v>769</v>
      </c>
      <c r="J110" s="272">
        <v>50</v>
      </c>
      <c r="K110" s="283"/>
    </row>
    <row r="111" spans="2:11" ht="15" customHeight="1">
      <c r="B111" s="292"/>
      <c r="C111" s="272" t="s">
        <v>52</v>
      </c>
      <c r="D111" s="272"/>
      <c r="E111" s="272"/>
      <c r="F111" s="291" t="s">
        <v>767</v>
      </c>
      <c r="G111" s="272"/>
      <c r="H111" s="272" t="s">
        <v>807</v>
      </c>
      <c r="I111" s="272" t="s">
        <v>769</v>
      </c>
      <c r="J111" s="272">
        <v>20</v>
      </c>
      <c r="K111" s="283"/>
    </row>
    <row r="112" spans="2:11" ht="15" customHeight="1">
      <c r="B112" s="292"/>
      <c r="C112" s="272" t="s">
        <v>808</v>
      </c>
      <c r="D112" s="272"/>
      <c r="E112" s="272"/>
      <c r="F112" s="291" t="s">
        <v>767</v>
      </c>
      <c r="G112" s="272"/>
      <c r="H112" s="272" t="s">
        <v>809</v>
      </c>
      <c r="I112" s="272" t="s">
        <v>769</v>
      </c>
      <c r="J112" s="272">
        <v>120</v>
      </c>
      <c r="K112" s="283"/>
    </row>
    <row r="113" spans="2:11" ht="15" customHeight="1">
      <c r="B113" s="292"/>
      <c r="C113" s="272" t="s">
        <v>37</v>
      </c>
      <c r="D113" s="272"/>
      <c r="E113" s="272"/>
      <c r="F113" s="291" t="s">
        <v>767</v>
      </c>
      <c r="G113" s="272"/>
      <c r="H113" s="272" t="s">
        <v>810</v>
      </c>
      <c r="I113" s="272" t="s">
        <v>801</v>
      </c>
      <c r="J113" s="272"/>
      <c r="K113" s="283"/>
    </row>
    <row r="114" spans="2:11" ht="15" customHeight="1">
      <c r="B114" s="292"/>
      <c r="C114" s="272" t="s">
        <v>47</v>
      </c>
      <c r="D114" s="272"/>
      <c r="E114" s="272"/>
      <c r="F114" s="291" t="s">
        <v>767</v>
      </c>
      <c r="G114" s="272"/>
      <c r="H114" s="272" t="s">
        <v>811</v>
      </c>
      <c r="I114" s="272" t="s">
        <v>801</v>
      </c>
      <c r="J114" s="272"/>
      <c r="K114" s="283"/>
    </row>
    <row r="115" spans="2:11" ht="15" customHeight="1">
      <c r="B115" s="292"/>
      <c r="C115" s="272" t="s">
        <v>56</v>
      </c>
      <c r="D115" s="272"/>
      <c r="E115" s="272"/>
      <c r="F115" s="291" t="s">
        <v>767</v>
      </c>
      <c r="G115" s="272"/>
      <c r="H115" s="272" t="s">
        <v>812</v>
      </c>
      <c r="I115" s="272" t="s">
        <v>813</v>
      </c>
      <c r="J115" s="272"/>
      <c r="K115" s="283"/>
    </row>
    <row r="116" spans="2:11" ht="15" customHeight="1">
      <c r="B116" s="295"/>
      <c r="C116" s="301"/>
      <c r="D116" s="301"/>
      <c r="E116" s="301"/>
      <c r="F116" s="301"/>
      <c r="G116" s="301"/>
      <c r="H116" s="301"/>
      <c r="I116" s="301"/>
      <c r="J116" s="301"/>
      <c r="K116" s="297"/>
    </row>
    <row r="117" spans="2:11" ht="18.75" customHeight="1">
      <c r="B117" s="302"/>
      <c r="C117" s="268"/>
      <c r="D117" s="268"/>
      <c r="E117" s="268"/>
      <c r="F117" s="303"/>
      <c r="G117" s="268"/>
      <c r="H117" s="268"/>
      <c r="I117" s="268"/>
      <c r="J117" s="268"/>
      <c r="K117" s="302"/>
    </row>
    <row r="118" spans="2:11" ht="18.75" customHeight="1">
      <c r="B118" s="278"/>
      <c r="C118" s="278"/>
      <c r="D118" s="278"/>
      <c r="E118" s="278"/>
      <c r="F118" s="278"/>
      <c r="G118" s="278"/>
      <c r="H118" s="278"/>
      <c r="I118" s="278"/>
      <c r="J118" s="278"/>
      <c r="K118" s="278"/>
    </row>
    <row r="119" spans="2:11" ht="7.5" customHeight="1">
      <c r="B119" s="304"/>
      <c r="C119" s="305"/>
      <c r="D119" s="305"/>
      <c r="E119" s="305"/>
      <c r="F119" s="305"/>
      <c r="G119" s="305"/>
      <c r="H119" s="305"/>
      <c r="I119" s="305"/>
      <c r="J119" s="305"/>
      <c r="K119" s="306"/>
    </row>
    <row r="120" spans="2:11" ht="45" customHeight="1">
      <c r="B120" s="307"/>
      <c r="C120" s="383" t="s">
        <v>814</v>
      </c>
      <c r="D120" s="383"/>
      <c r="E120" s="383"/>
      <c r="F120" s="383"/>
      <c r="G120" s="383"/>
      <c r="H120" s="383"/>
      <c r="I120" s="383"/>
      <c r="J120" s="383"/>
      <c r="K120" s="308"/>
    </row>
    <row r="121" spans="2:11" ht="17.25" customHeight="1">
      <c r="B121" s="309"/>
      <c r="C121" s="284" t="s">
        <v>761</v>
      </c>
      <c r="D121" s="284"/>
      <c r="E121" s="284"/>
      <c r="F121" s="284" t="s">
        <v>762</v>
      </c>
      <c r="G121" s="285"/>
      <c r="H121" s="284" t="s">
        <v>118</v>
      </c>
      <c r="I121" s="284" t="s">
        <v>56</v>
      </c>
      <c r="J121" s="284" t="s">
        <v>763</v>
      </c>
      <c r="K121" s="310"/>
    </row>
    <row r="122" spans="2:11" ht="17.25" customHeight="1">
      <c r="B122" s="309"/>
      <c r="C122" s="286" t="s">
        <v>764</v>
      </c>
      <c r="D122" s="286"/>
      <c r="E122" s="286"/>
      <c r="F122" s="287" t="s">
        <v>765</v>
      </c>
      <c r="G122" s="288"/>
      <c r="H122" s="286"/>
      <c r="I122" s="286"/>
      <c r="J122" s="286" t="s">
        <v>766</v>
      </c>
      <c r="K122" s="310"/>
    </row>
    <row r="123" spans="2:11" ht="5.25" customHeight="1">
      <c r="B123" s="311"/>
      <c r="C123" s="289"/>
      <c r="D123" s="289"/>
      <c r="E123" s="289"/>
      <c r="F123" s="289"/>
      <c r="G123" s="272"/>
      <c r="H123" s="289"/>
      <c r="I123" s="289"/>
      <c r="J123" s="289"/>
      <c r="K123" s="312"/>
    </row>
    <row r="124" spans="2:11" ht="15" customHeight="1">
      <c r="B124" s="311"/>
      <c r="C124" s="272" t="s">
        <v>770</v>
      </c>
      <c r="D124" s="289"/>
      <c r="E124" s="289"/>
      <c r="F124" s="291" t="s">
        <v>767</v>
      </c>
      <c r="G124" s="272"/>
      <c r="H124" s="272" t="s">
        <v>806</v>
      </c>
      <c r="I124" s="272" t="s">
        <v>769</v>
      </c>
      <c r="J124" s="272">
        <v>120</v>
      </c>
      <c r="K124" s="313"/>
    </row>
    <row r="125" spans="2:11" ht="15" customHeight="1">
      <c r="B125" s="311"/>
      <c r="C125" s="272" t="s">
        <v>815</v>
      </c>
      <c r="D125" s="272"/>
      <c r="E125" s="272"/>
      <c r="F125" s="291" t="s">
        <v>767</v>
      </c>
      <c r="G125" s="272"/>
      <c r="H125" s="272" t="s">
        <v>816</v>
      </c>
      <c r="I125" s="272" t="s">
        <v>769</v>
      </c>
      <c r="J125" s="272" t="s">
        <v>817</v>
      </c>
      <c r="K125" s="313"/>
    </row>
    <row r="126" spans="2:11" ht="15" customHeight="1">
      <c r="B126" s="311"/>
      <c r="C126" s="272" t="s">
        <v>716</v>
      </c>
      <c r="D126" s="272"/>
      <c r="E126" s="272"/>
      <c r="F126" s="291" t="s">
        <v>767</v>
      </c>
      <c r="G126" s="272"/>
      <c r="H126" s="272" t="s">
        <v>818</v>
      </c>
      <c r="I126" s="272" t="s">
        <v>769</v>
      </c>
      <c r="J126" s="272" t="s">
        <v>817</v>
      </c>
      <c r="K126" s="313"/>
    </row>
    <row r="127" spans="2:11" ht="15" customHeight="1">
      <c r="B127" s="311"/>
      <c r="C127" s="272" t="s">
        <v>778</v>
      </c>
      <c r="D127" s="272"/>
      <c r="E127" s="272"/>
      <c r="F127" s="291" t="s">
        <v>773</v>
      </c>
      <c r="G127" s="272"/>
      <c r="H127" s="272" t="s">
        <v>779</v>
      </c>
      <c r="I127" s="272" t="s">
        <v>769</v>
      </c>
      <c r="J127" s="272">
        <v>15</v>
      </c>
      <c r="K127" s="313"/>
    </row>
    <row r="128" spans="2:11" ht="15" customHeight="1">
      <c r="B128" s="311"/>
      <c r="C128" s="293" t="s">
        <v>780</v>
      </c>
      <c r="D128" s="293"/>
      <c r="E128" s="293"/>
      <c r="F128" s="294" t="s">
        <v>773</v>
      </c>
      <c r="G128" s="293"/>
      <c r="H128" s="293" t="s">
        <v>781</v>
      </c>
      <c r="I128" s="293" t="s">
        <v>769</v>
      </c>
      <c r="J128" s="293">
        <v>15</v>
      </c>
      <c r="K128" s="313"/>
    </row>
    <row r="129" spans="2:11" ht="15" customHeight="1">
      <c r="B129" s="311"/>
      <c r="C129" s="293" t="s">
        <v>782</v>
      </c>
      <c r="D129" s="293"/>
      <c r="E129" s="293"/>
      <c r="F129" s="294" t="s">
        <v>773</v>
      </c>
      <c r="G129" s="293"/>
      <c r="H129" s="293" t="s">
        <v>783</v>
      </c>
      <c r="I129" s="293" t="s">
        <v>769</v>
      </c>
      <c r="J129" s="293">
        <v>20</v>
      </c>
      <c r="K129" s="313"/>
    </row>
    <row r="130" spans="2:11" ht="15" customHeight="1">
      <c r="B130" s="311"/>
      <c r="C130" s="293" t="s">
        <v>784</v>
      </c>
      <c r="D130" s="293"/>
      <c r="E130" s="293"/>
      <c r="F130" s="294" t="s">
        <v>773</v>
      </c>
      <c r="G130" s="293"/>
      <c r="H130" s="293" t="s">
        <v>785</v>
      </c>
      <c r="I130" s="293" t="s">
        <v>769</v>
      </c>
      <c r="J130" s="293">
        <v>20</v>
      </c>
      <c r="K130" s="313"/>
    </row>
    <row r="131" spans="2:11" ht="15" customHeight="1">
      <c r="B131" s="311"/>
      <c r="C131" s="272" t="s">
        <v>772</v>
      </c>
      <c r="D131" s="272"/>
      <c r="E131" s="272"/>
      <c r="F131" s="291" t="s">
        <v>773</v>
      </c>
      <c r="G131" s="272"/>
      <c r="H131" s="272" t="s">
        <v>806</v>
      </c>
      <c r="I131" s="272" t="s">
        <v>769</v>
      </c>
      <c r="J131" s="272">
        <v>50</v>
      </c>
      <c r="K131" s="313"/>
    </row>
    <row r="132" spans="2:11" ht="15" customHeight="1">
      <c r="B132" s="311"/>
      <c r="C132" s="272" t="s">
        <v>786</v>
      </c>
      <c r="D132" s="272"/>
      <c r="E132" s="272"/>
      <c r="F132" s="291" t="s">
        <v>773</v>
      </c>
      <c r="G132" s="272"/>
      <c r="H132" s="272" t="s">
        <v>806</v>
      </c>
      <c r="I132" s="272" t="s">
        <v>769</v>
      </c>
      <c r="J132" s="272">
        <v>50</v>
      </c>
      <c r="K132" s="313"/>
    </row>
    <row r="133" spans="2:11" ht="15" customHeight="1">
      <c r="B133" s="311"/>
      <c r="C133" s="272" t="s">
        <v>792</v>
      </c>
      <c r="D133" s="272"/>
      <c r="E133" s="272"/>
      <c r="F133" s="291" t="s">
        <v>773</v>
      </c>
      <c r="G133" s="272"/>
      <c r="H133" s="272" t="s">
        <v>806</v>
      </c>
      <c r="I133" s="272" t="s">
        <v>769</v>
      </c>
      <c r="J133" s="272">
        <v>50</v>
      </c>
      <c r="K133" s="313"/>
    </row>
    <row r="134" spans="2:11" ht="15" customHeight="1">
      <c r="B134" s="311"/>
      <c r="C134" s="272" t="s">
        <v>794</v>
      </c>
      <c r="D134" s="272"/>
      <c r="E134" s="272"/>
      <c r="F134" s="291" t="s">
        <v>773</v>
      </c>
      <c r="G134" s="272"/>
      <c r="H134" s="272" t="s">
        <v>806</v>
      </c>
      <c r="I134" s="272" t="s">
        <v>769</v>
      </c>
      <c r="J134" s="272">
        <v>50</v>
      </c>
      <c r="K134" s="313"/>
    </row>
    <row r="135" spans="2:11" ht="15" customHeight="1">
      <c r="B135" s="311"/>
      <c r="C135" s="272" t="s">
        <v>123</v>
      </c>
      <c r="D135" s="272"/>
      <c r="E135" s="272"/>
      <c r="F135" s="291" t="s">
        <v>773</v>
      </c>
      <c r="G135" s="272"/>
      <c r="H135" s="272" t="s">
        <v>819</v>
      </c>
      <c r="I135" s="272" t="s">
        <v>769</v>
      </c>
      <c r="J135" s="272">
        <v>255</v>
      </c>
      <c r="K135" s="313"/>
    </row>
    <row r="136" spans="2:11" ht="15" customHeight="1">
      <c r="B136" s="311"/>
      <c r="C136" s="272" t="s">
        <v>796</v>
      </c>
      <c r="D136" s="272"/>
      <c r="E136" s="272"/>
      <c r="F136" s="291" t="s">
        <v>767</v>
      </c>
      <c r="G136" s="272"/>
      <c r="H136" s="272" t="s">
        <v>820</v>
      </c>
      <c r="I136" s="272" t="s">
        <v>798</v>
      </c>
      <c r="J136" s="272"/>
      <c r="K136" s="313"/>
    </row>
    <row r="137" spans="2:11" ht="15" customHeight="1">
      <c r="B137" s="311"/>
      <c r="C137" s="272" t="s">
        <v>799</v>
      </c>
      <c r="D137" s="272"/>
      <c r="E137" s="272"/>
      <c r="F137" s="291" t="s">
        <v>767</v>
      </c>
      <c r="G137" s="272"/>
      <c r="H137" s="272" t="s">
        <v>821</v>
      </c>
      <c r="I137" s="272" t="s">
        <v>801</v>
      </c>
      <c r="J137" s="272"/>
      <c r="K137" s="313"/>
    </row>
    <row r="138" spans="2:11" ht="15" customHeight="1">
      <c r="B138" s="311"/>
      <c r="C138" s="272" t="s">
        <v>802</v>
      </c>
      <c r="D138" s="272"/>
      <c r="E138" s="272"/>
      <c r="F138" s="291" t="s">
        <v>767</v>
      </c>
      <c r="G138" s="272"/>
      <c r="H138" s="272" t="s">
        <v>802</v>
      </c>
      <c r="I138" s="272" t="s">
        <v>801</v>
      </c>
      <c r="J138" s="272"/>
      <c r="K138" s="313"/>
    </row>
    <row r="139" spans="2:11" ht="15" customHeight="1">
      <c r="B139" s="311"/>
      <c r="C139" s="272" t="s">
        <v>37</v>
      </c>
      <c r="D139" s="272"/>
      <c r="E139" s="272"/>
      <c r="F139" s="291" t="s">
        <v>767</v>
      </c>
      <c r="G139" s="272"/>
      <c r="H139" s="272" t="s">
        <v>822</v>
      </c>
      <c r="I139" s="272" t="s">
        <v>801</v>
      </c>
      <c r="J139" s="272"/>
      <c r="K139" s="313"/>
    </row>
    <row r="140" spans="2:11" ht="15" customHeight="1">
      <c r="B140" s="311"/>
      <c r="C140" s="272" t="s">
        <v>823</v>
      </c>
      <c r="D140" s="272"/>
      <c r="E140" s="272"/>
      <c r="F140" s="291" t="s">
        <v>767</v>
      </c>
      <c r="G140" s="272"/>
      <c r="H140" s="272" t="s">
        <v>824</v>
      </c>
      <c r="I140" s="272" t="s">
        <v>801</v>
      </c>
      <c r="J140" s="272"/>
      <c r="K140" s="313"/>
    </row>
    <row r="141" spans="2:11" ht="15" customHeight="1">
      <c r="B141" s="314"/>
      <c r="C141" s="315"/>
      <c r="D141" s="315"/>
      <c r="E141" s="315"/>
      <c r="F141" s="315"/>
      <c r="G141" s="315"/>
      <c r="H141" s="315"/>
      <c r="I141" s="315"/>
      <c r="J141" s="315"/>
      <c r="K141" s="316"/>
    </row>
    <row r="142" spans="2:11" ht="18.75" customHeight="1">
      <c r="B142" s="268"/>
      <c r="C142" s="268"/>
      <c r="D142" s="268"/>
      <c r="E142" s="268"/>
      <c r="F142" s="303"/>
      <c r="G142" s="268"/>
      <c r="H142" s="268"/>
      <c r="I142" s="268"/>
      <c r="J142" s="268"/>
      <c r="K142" s="268"/>
    </row>
    <row r="143" spans="2:11" ht="18.75" customHeight="1">
      <c r="B143" s="278"/>
      <c r="C143" s="278"/>
      <c r="D143" s="278"/>
      <c r="E143" s="278"/>
      <c r="F143" s="278"/>
      <c r="G143" s="278"/>
      <c r="H143" s="278"/>
      <c r="I143" s="278"/>
      <c r="J143" s="278"/>
      <c r="K143" s="278"/>
    </row>
    <row r="144" spans="2:11" ht="7.5" customHeight="1">
      <c r="B144" s="279"/>
      <c r="C144" s="280"/>
      <c r="D144" s="280"/>
      <c r="E144" s="280"/>
      <c r="F144" s="280"/>
      <c r="G144" s="280"/>
      <c r="H144" s="280"/>
      <c r="I144" s="280"/>
      <c r="J144" s="280"/>
      <c r="K144" s="281"/>
    </row>
    <row r="145" spans="2:11" ht="45" customHeight="1">
      <c r="B145" s="282"/>
      <c r="C145" s="384" t="s">
        <v>825</v>
      </c>
      <c r="D145" s="384"/>
      <c r="E145" s="384"/>
      <c r="F145" s="384"/>
      <c r="G145" s="384"/>
      <c r="H145" s="384"/>
      <c r="I145" s="384"/>
      <c r="J145" s="384"/>
      <c r="K145" s="283"/>
    </row>
    <row r="146" spans="2:11" ht="17.25" customHeight="1">
      <c r="B146" s="282"/>
      <c r="C146" s="284" t="s">
        <v>761</v>
      </c>
      <c r="D146" s="284"/>
      <c r="E146" s="284"/>
      <c r="F146" s="284" t="s">
        <v>762</v>
      </c>
      <c r="G146" s="285"/>
      <c r="H146" s="284" t="s">
        <v>118</v>
      </c>
      <c r="I146" s="284" t="s">
        <v>56</v>
      </c>
      <c r="J146" s="284" t="s">
        <v>763</v>
      </c>
      <c r="K146" s="283"/>
    </row>
    <row r="147" spans="2:11" ht="17.25" customHeight="1">
      <c r="B147" s="282"/>
      <c r="C147" s="286" t="s">
        <v>764</v>
      </c>
      <c r="D147" s="286"/>
      <c r="E147" s="286"/>
      <c r="F147" s="287" t="s">
        <v>765</v>
      </c>
      <c r="G147" s="288"/>
      <c r="H147" s="286"/>
      <c r="I147" s="286"/>
      <c r="J147" s="286" t="s">
        <v>766</v>
      </c>
      <c r="K147" s="283"/>
    </row>
    <row r="148" spans="2:11" ht="5.25" customHeight="1">
      <c r="B148" s="292"/>
      <c r="C148" s="289"/>
      <c r="D148" s="289"/>
      <c r="E148" s="289"/>
      <c r="F148" s="289"/>
      <c r="G148" s="290"/>
      <c r="H148" s="289"/>
      <c r="I148" s="289"/>
      <c r="J148" s="289"/>
      <c r="K148" s="313"/>
    </row>
    <row r="149" spans="2:11" ht="15" customHeight="1">
      <c r="B149" s="292"/>
      <c r="C149" s="317" t="s">
        <v>770</v>
      </c>
      <c r="D149" s="272"/>
      <c r="E149" s="272"/>
      <c r="F149" s="318" t="s">
        <v>767</v>
      </c>
      <c r="G149" s="272"/>
      <c r="H149" s="317" t="s">
        <v>806</v>
      </c>
      <c r="I149" s="317" t="s">
        <v>769</v>
      </c>
      <c r="J149" s="317">
        <v>120</v>
      </c>
      <c r="K149" s="313"/>
    </row>
    <row r="150" spans="2:11" ht="15" customHeight="1">
      <c r="B150" s="292"/>
      <c r="C150" s="317" t="s">
        <v>815</v>
      </c>
      <c r="D150" s="272"/>
      <c r="E150" s="272"/>
      <c r="F150" s="318" t="s">
        <v>767</v>
      </c>
      <c r="G150" s="272"/>
      <c r="H150" s="317" t="s">
        <v>826</v>
      </c>
      <c r="I150" s="317" t="s">
        <v>769</v>
      </c>
      <c r="J150" s="317" t="s">
        <v>817</v>
      </c>
      <c r="K150" s="313"/>
    </row>
    <row r="151" spans="2:11" ht="15" customHeight="1">
      <c r="B151" s="292"/>
      <c r="C151" s="317" t="s">
        <v>716</v>
      </c>
      <c r="D151" s="272"/>
      <c r="E151" s="272"/>
      <c r="F151" s="318" t="s">
        <v>767</v>
      </c>
      <c r="G151" s="272"/>
      <c r="H151" s="317" t="s">
        <v>827</v>
      </c>
      <c r="I151" s="317" t="s">
        <v>769</v>
      </c>
      <c r="J151" s="317" t="s">
        <v>817</v>
      </c>
      <c r="K151" s="313"/>
    </row>
    <row r="152" spans="2:11" ht="15" customHeight="1">
      <c r="B152" s="292"/>
      <c r="C152" s="317" t="s">
        <v>772</v>
      </c>
      <c r="D152" s="272"/>
      <c r="E152" s="272"/>
      <c r="F152" s="318" t="s">
        <v>773</v>
      </c>
      <c r="G152" s="272"/>
      <c r="H152" s="317" t="s">
        <v>806</v>
      </c>
      <c r="I152" s="317" t="s">
        <v>769</v>
      </c>
      <c r="J152" s="317">
        <v>50</v>
      </c>
      <c r="K152" s="313"/>
    </row>
    <row r="153" spans="2:11" ht="15" customHeight="1">
      <c r="B153" s="292"/>
      <c r="C153" s="317" t="s">
        <v>775</v>
      </c>
      <c r="D153" s="272"/>
      <c r="E153" s="272"/>
      <c r="F153" s="318" t="s">
        <v>767</v>
      </c>
      <c r="G153" s="272"/>
      <c r="H153" s="317" t="s">
        <v>806</v>
      </c>
      <c r="I153" s="317" t="s">
        <v>777</v>
      </c>
      <c r="J153" s="317"/>
      <c r="K153" s="313"/>
    </row>
    <row r="154" spans="2:11" ht="15" customHeight="1">
      <c r="B154" s="292"/>
      <c r="C154" s="317" t="s">
        <v>786</v>
      </c>
      <c r="D154" s="272"/>
      <c r="E154" s="272"/>
      <c r="F154" s="318" t="s">
        <v>773</v>
      </c>
      <c r="G154" s="272"/>
      <c r="H154" s="317" t="s">
        <v>806</v>
      </c>
      <c r="I154" s="317" t="s">
        <v>769</v>
      </c>
      <c r="J154" s="317">
        <v>50</v>
      </c>
      <c r="K154" s="313"/>
    </row>
    <row r="155" spans="2:11" ht="15" customHeight="1">
      <c r="B155" s="292"/>
      <c r="C155" s="317" t="s">
        <v>794</v>
      </c>
      <c r="D155" s="272"/>
      <c r="E155" s="272"/>
      <c r="F155" s="318" t="s">
        <v>773</v>
      </c>
      <c r="G155" s="272"/>
      <c r="H155" s="317" t="s">
        <v>806</v>
      </c>
      <c r="I155" s="317" t="s">
        <v>769</v>
      </c>
      <c r="J155" s="317">
        <v>50</v>
      </c>
      <c r="K155" s="313"/>
    </row>
    <row r="156" spans="2:11" ht="15" customHeight="1">
      <c r="B156" s="292"/>
      <c r="C156" s="317" t="s">
        <v>792</v>
      </c>
      <c r="D156" s="272"/>
      <c r="E156" s="272"/>
      <c r="F156" s="318" t="s">
        <v>773</v>
      </c>
      <c r="G156" s="272"/>
      <c r="H156" s="317" t="s">
        <v>806</v>
      </c>
      <c r="I156" s="317" t="s">
        <v>769</v>
      </c>
      <c r="J156" s="317">
        <v>50</v>
      </c>
      <c r="K156" s="313"/>
    </row>
    <row r="157" spans="2:11" ht="15" customHeight="1">
      <c r="B157" s="292"/>
      <c r="C157" s="317" t="s">
        <v>86</v>
      </c>
      <c r="D157" s="272"/>
      <c r="E157" s="272"/>
      <c r="F157" s="318" t="s">
        <v>767</v>
      </c>
      <c r="G157" s="272"/>
      <c r="H157" s="317" t="s">
        <v>828</v>
      </c>
      <c r="I157" s="317" t="s">
        <v>769</v>
      </c>
      <c r="J157" s="317" t="s">
        <v>829</v>
      </c>
      <c r="K157" s="313"/>
    </row>
    <row r="158" spans="2:11" ht="15" customHeight="1">
      <c r="B158" s="292"/>
      <c r="C158" s="317" t="s">
        <v>830</v>
      </c>
      <c r="D158" s="272"/>
      <c r="E158" s="272"/>
      <c r="F158" s="318" t="s">
        <v>767</v>
      </c>
      <c r="G158" s="272"/>
      <c r="H158" s="317" t="s">
        <v>831</v>
      </c>
      <c r="I158" s="317" t="s">
        <v>801</v>
      </c>
      <c r="J158" s="317"/>
      <c r="K158" s="313"/>
    </row>
    <row r="159" spans="2:11" ht="15" customHeight="1">
      <c r="B159" s="319"/>
      <c r="C159" s="301"/>
      <c r="D159" s="301"/>
      <c r="E159" s="301"/>
      <c r="F159" s="301"/>
      <c r="G159" s="301"/>
      <c r="H159" s="301"/>
      <c r="I159" s="301"/>
      <c r="J159" s="301"/>
      <c r="K159" s="320"/>
    </row>
    <row r="160" spans="2:11" ht="18.75" customHeight="1">
      <c r="B160" s="268"/>
      <c r="C160" s="272"/>
      <c r="D160" s="272"/>
      <c r="E160" s="272"/>
      <c r="F160" s="291"/>
      <c r="G160" s="272"/>
      <c r="H160" s="272"/>
      <c r="I160" s="272"/>
      <c r="J160" s="272"/>
      <c r="K160" s="268"/>
    </row>
    <row r="161" spans="2:11" ht="18.75" customHeight="1">
      <c r="B161" s="278"/>
      <c r="C161" s="278"/>
      <c r="D161" s="278"/>
      <c r="E161" s="278"/>
      <c r="F161" s="278"/>
      <c r="G161" s="278"/>
      <c r="H161" s="278"/>
      <c r="I161" s="278"/>
      <c r="J161" s="278"/>
      <c r="K161" s="278"/>
    </row>
    <row r="162" spans="2:11" ht="7.5" customHeight="1">
      <c r="B162" s="260"/>
      <c r="C162" s="261"/>
      <c r="D162" s="261"/>
      <c r="E162" s="261"/>
      <c r="F162" s="261"/>
      <c r="G162" s="261"/>
      <c r="H162" s="261"/>
      <c r="I162" s="261"/>
      <c r="J162" s="261"/>
      <c r="K162" s="262"/>
    </row>
    <row r="163" spans="2:11" ht="45" customHeight="1">
      <c r="B163" s="263"/>
      <c r="C163" s="383" t="s">
        <v>832</v>
      </c>
      <c r="D163" s="383"/>
      <c r="E163" s="383"/>
      <c r="F163" s="383"/>
      <c r="G163" s="383"/>
      <c r="H163" s="383"/>
      <c r="I163" s="383"/>
      <c r="J163" s="383"/>
      <c r="K163" s="264"/>
    </row>
    <row r="164" spans="2:11" ht="17.25" customHeight="1">
      <c r="B164" s="263"/>
      <c r="C164" s="284" t="s">
        <v>761</v>
      </c>
      <c r="D164" s="284"/>
      <c r="E164" s="284"/>
      <c r="F164" s="284" t="s">
        <v>762</v>
      </c>
      <c r="G164" s="321"/>
      <c r="H164" s="322" t="s">
        <v>118</v>
      </c>
      <c r="I164" s="322" t="s">
        <v>56</v>
      </c>
      <c r="J164" s="284" t="s">
        <v>763</v>
      </c>
      <c r="K164" s="264"/>
    </row>
    <row r="165" spans="2:11" ht="17.25" customHeight="1">
      <c r="B165" s="265"/>
      <c r="C165" s="286" t="s">
        <v>764</v>
      </c>
      <c r="D165" s="286"/>
      <c r="E165" s="286"/>
      <c r="F165" s="287" t="s">
        <v>765</v>
      </c>
      <c r="G165" s="323"/>
      <c r="H165" s="324"/>
      <c r="I165" s="324"/>
      <c r="J165" s="286" t="s">
        <v>766</v>
      </c>
      <c r="K165" s="266"/>
    </row>
    <row r="166" spans="2:11" ht="5.25" customHeight="1">
      <c r="B166" s="292"/>
      <c r="C166" s="289"/>
      <c r="D166" s="289"/>
      <c r="E166" s="289"/>
      <c r="F166" s="289"/>
      <c r="G166" s="290"/>
      <c r="H166" s="289"/>
      <c r="I166" s="289"/>
      <c r="J166" s="289"/>
      <c r="K166" s="313"/>
    </row>
    <row r="167" spans="2:11" ht="15" customHeight="1">
      <c r="B167" s="292"/>
      <c r="C167" s="272" t="s">
        <v>770</v>
      </c>
      <c r="D167" s="272"/>
      <c r="E167" s="272"/>
      <c r="F167" s="291" t="s">
        <v>767</v>
      </c>
      <c r="G167" s="272"/>
      <c r="H167" s="272" t="s">
        <v>806</v>
      </c>
      <c r="I167" s="272" t="s">
        <v>769</v>
      </c>
      <c r="J167" s="272">
        <v>120</v>
      </c>
      <c r="K167" s="313"/>
    </row>
    <row r="168" spans="2:11" ht="15" customHeight="1">
      <c r="B168" s="292"/>
      <c r="C168" s="272" t="s">
        <v>815</v>
      </c>
      <c r="D168" s="272"/>
      <c r="E168" s="272"/>
      <c r="F168" s="291" t="s">
        <v>767</v>
      </c>
      <c r="G168" s="272"/>
      <c r="H168" s="272" t="s">
        <v>816</v>
      </c>
      <c r="I168" s="272" t="s">
        <v>769</v>
      </c>
      <c r="J168" s="272" t="s">
        <v>817</v>
      </c>
      <c r="K168" s="313"/>
    </row>
    <row r="169" spans="2:11" ht="15" customHeight="1">
      <c r="B169" s="292"/>
      <c r="C169" s="272" t="s">
        <v>716</v>
      </c>
      <c r="D169" s="272"/>
      <c r="E169" s="272"/>
      <c r="F169" s="291" t="s">
        <v>767</v>
      </c>
      <c r="G169" s="272"/>
      <c r="H169" s="272" t="s">
        <v>833</v>
      </c>
      <c r="I169" s="272" t="s">
        <v>769</v>
      </c>
      <c r="J169" s="272" t="s">
        <v>817</v>
      </c>
      <c r="K169" s="313"/>
    </row>
    <row r="170" spans="2:11" ht="15" customHeight="1">
      <c r="B170" s="292"/>
      <c r="C170" s="272" t="s">
        <v>772</v>
      </c>
      <c r="D170" s="272"/>
      <c r="E170" s="272"/>
      <c r="F170" s="291" t="s">
        <v>773</v>
      </c>
      <c r="G170" s="272"/>
      <c r="H170" s="272" t="s">
        <v>833</v>
      </c>
      <c r="I170" s="272" t="s">
        <v>769</v>
      </c>
      <c r="J170" s="272">
        <v>50</v>
      </c>
      <c r="K170" s="313"/>
    </row>
    <row r="171" spans="2:11" ht="15" customHeight="1">
      <c r="B171" s="292"/>
      <c r="C171" s="272" t="s">
        <v>775</v>
      </c>
      <c r="D171" s="272"/>
      <c r="E171" s="272"/>
      <c r="F171" s="291" t="s">
        <v>767</v>
      </c>
      <c r="G171" s="272"/>
      <c r="H171" s="272" t="s">
        <v>833</v>
      </c>
      <c r="I171" s="272" t="s">
        <v>777</v>
      </c>
      <c r="J171" s="272"/>
      <c r="K171" s="313"/>
    </row>
    <row r="172" spans="2:11" ht="15" customHeight="1">
      <c r="B172" s="292"/>
      <c r="C172" s="272" t="s">
        <v>786</v>
      </c>
      <c r="D172" s="272"/>
      <c r="E172" s="272"/>
      <c r="F172" s="291" t="s">
        <v>773</v>
      </c>
      <c r="G172" s="272"/>
      <c r="H172" s="272" t="s">
        <v>833</v>
      </c>
      <c r="I172" s="272" t="s">
        <v>769</v>
      </c>
      <c r="J172" s="272">
        <v>50</v>
      </c>
      <c r="K172" s="313"/>
    </row>
    <row r="173" spans="2:11" ht="15" customHeight="1">
      <c r="B173" s="292"/>
      <c r="C173" s="272" t="s">
        <v>794</v>
      </c>
      <c r="D173" s="272"/>
      <c r="E173" s="272"/>
      <c r="F173" s="291" t="s">
        <v>773</v>
      </c>
      <c r="G173" s="272"/>
      <c r="H173" s="272" t="s">
        <v>833</v>
      </c>
      <c r="I173" s="272" t="s">
        <v>769</v>
      </c>
      <c r="J173" s="272">
        <v>50</v>
      </c>
      <c r="K173" s="313"/>
    </row>
    <row r="174" spans="2:11" ht="15" customHeight="1">
      <c r="B174" s="292"/>
      <c r="C174" s="272" t="s">
        <v>792</v>
      </c>
      <c r="D174" s="272"/>
      <c r="E174" s="272"/>
      <c r="F174" s="291" t="s">
        <v>773</v>
      </c>
      <c r="G174" s="272"/>
      <c r="H174" s="272" t="s">
        <v>833</v>
      </c>
      <c r="I174" s="272" t="s">
        <v>769</v>
      </c>
      <c r="J174" s="272">
        <v>50</v>
      </c>
      <c r="K174" s="313"/>
    </row>
    <row r="175" spans="2:11" ht="15" customHeight="1">
      <c r="B175" s="292"/>
      <c r="C175" s="272" t="s">
        <v>117</v>
      </c>
      <c r="D175" s="272"/>
      <c r="E175" s="272"/>
      <c r="F175" s="291" t="s">
        <v>767</v>
      </c>
      <c r="G175" s="272"/>
      <c r="H175" s="272" t="s">
        <v>834</v>
      </c>
      <c r="I175" s="272" t="s">
        <v>835</v>
      </c>
      <c r="J175" s="272"/>
      <c r="K175" s="313"/>
    </row>
    <row r="176" spans="2:11" ht="15" customHeight="1">
      <c r="B176" s="292"/>
      <c r="C176" s="272" t="s">
        <v>56</v>
      </c>
      <c r="D176" s="272"/>
      <c r="E176" s="272"/>
      <c r="F176" s="291" t="s">
        <v>767</v>
      </c>
      <c r="G176" s="272"/>
      <c r="H176" s="272" t="s">
        <v>836</v>
      </c>
      <c r="I176" s="272" t="s">
        <v>837</v>
      </c>
      <c r="J176" s="272">
        <v>1</v>
      </c>
      <c r="K176" s="313"/>
    </row>
    <row r="177" spans="2:11" ht="15" customHeight="1">
      <c r="B177" s="292"/>
      <c r="C177" s="272" t="s">
        <v>52</v>
      </c>
      <c r="D177" s="272"/>
      <c r="E177" s="272"/>
      <c r="F177" s="291" t="s">
        <v>767</v>
      </c>
      <c r="G177" s="272"/>
      <c r="H177" s="272" t="s">
        <v>838</v>
      </c>
      <c r="I177" s="272" t="s">
        <v>769</v>
      </c>
      <c r="J177" s="272">
        <v>20</v>
      </c>
      <c r="K177" s="313"/>
    </row>
    <row r="178" spans="2:11" ht="15" customHeight="1">
      <c r="B178" s="292"/>
      <c r="C178" s="272" t="s">
        <v>118</v>
      </c>
      <c r="D178" s="272"/>
      <c r="E178" s="272"/>
      <c r="F178" s="291" t="s">
        <v>767</v>
      </c>
      <c r="G178" s="272"/>
      <c r="H178" s="272" t="s">
        <v>839</v>
      </c>
      <c r="I178" s="272" t="s">
        <v>769</v>
      </c>
      <c r="J178" s="272">
        <v>255</v>
      </c>
      <c r="K178" s="313"/>
    </row>
    <row r="179" spans="2:11" ht="15" customHeight="1">
      <c r="B179" s="292"/>
      <c r="C179" s="272" t="s">
        <v>119</v>
      </c>
      <c r="D179" s="272"/>
      <c r="E179" s="272"/>
      <c r="F179" s="291" t="s">
        <v>767</v>
      </c>
      <c r="G179" s="272"/>
      <c r="H179" s="272" t="s">
        <v>732</v>
      </c>
      <c r="I179" s="272" t="s">
        <v>769</v>
      </c>
      <c r="J179" s="272">
        <v>10</v>
      </c>
      <c r="K179" s="313"/>
    </row>
    <row r="180" spans="2:11" ht="15" customHeight="1">
      <c r="B180" s="292"/>
      <c r="C180" s="272" t="s">
        <v>120</v>
      </c>
      <c r="D180" s="272"/>
      <c r="E180" s="272"/>
      <c r="F180" s="291" t="s">
        <v>767</v>
      </c>
      <c r="G180" s="272"/>
      <c r="H180" s="272" t="s">
        <v>840</v>
      </c>
      <c r="I180" s="272" t="s">
        <v>801</v>
      </c>
      <c r="J180" s="272"/>
      <c r="K180" s="313"/>
    </row>
    <row r="181" spans="2:11" ht="15" customHeight="1">
      <c r="B181" s="292"/>
      <c r="C181" s="272" t="s">
        <v>841</v>
      </c>
      <c r="D181" s="272"/>
      <c r="E181" s="272"/>
      <c r="F181" s="291" t="s">
        <v>767</v>
      </c>
      <c r="G181" s="272"/>
      <c r="H181" s="272" t="s">
        <v>842</v>
      </c>
      <c r="I181" s="272" t="s">
        <v>801</v>
      </c>
      <c r="J181" s="272"/>
      <c r="K181" s="313"/>
    </row>
    <row r="182" spans="2:11" ht="15" customHeight="1">
      <c r="B182" s="292"/>
      <c r="C182" s="272" t="s">
        <v>830</v>
      </c>
      <c r="D182" s="272"/>
      <c r="E182" s="272"/>
      <c r="F182" s="291" t="s">
        <v>767</v>
      </c>
      <c r="G182" s="272"/>
      <c r="H182" s="272" t="s">
        <v>843</v>
      </c>
      <c r="I182" s="272" t="s">
        <v>801</v>
      </c>
      <c r="J182" s="272"/>
      <c r="K182" s="313"/>
    </row>
    <row r="183" spans="2:11" ht="15" customHeight="1">
      <c r="B183" s="292"/>
      <c r="C183" s="272" t="s">
        <v>122</v>
      </c>
      <c r="D183" s="272"/>
      <c r="E183" s="272"/>
      <c r="F183" s="291" t="s">
        <v>773</v>
      </c>
      <c r="G183" s="272"/>
      <c r="H183" s="272" t="s">
        <v>844</v>
      </c>
      <c r="I183" s="272" t="s">
        <v>769</v>
      </c>
      <c r="J183" s="272">
        <v>50</v>
      </c>
      <c r="K183" s="313"/>
    </row>
    <row r="184" spans="2:11" ht="15" customHeight="1">
      <c r="B184" s="292"/>
      <c r="C184" s="272" t="s">
        <v>845</v>
      </c>
      <c r="D184" s="272"/>
      <c r="E184" s="272"/>
      <c r="F184" s="291" t="s">
        <v>773</v>
      </c>
      <c r="G184" s="272"/>
      <c r="H184" s="272" t="s">
        <v>846</v>
      </c>
      <c r="I184" s="272" t="s">
        <v>847</v>
      </c>
      <c r="J184" s="272"/>
      <c r="K184" s="313"/>
    </row>
    <row r="185" spans="2:11" ht="15" customHeight="1">
      <c r="B185" s="292"/>
      <c r="C185" s="272" t="s">
        <v>848</v>
      </c>
      <c r="D185" s="272"/>
      <c r="E185" s="272"/>
      <c r="F185" s="291" t="s">
        <v>773</v>
      </c>
      <c r="G185" s="272"/>
      <c r="H185" s="272" t="s">
        <v>849</v>
      </c>
      <c r="I185" s="272" t="s">
        <v>847</v>
      </c>
      <c r="J185" s="272"/>
      <c r="K185" s="313"/>
    </row>
    <row r="186" spans="2:11" ht="15" customHeight="1">
      <c r="B186" s="292"/>
      <c r="C186" s="272" t="s">
        <v>850</v>
      </c>
      <c r="D186" s="272"/>
      <c r="E186" s="272"/>
      <c r="F186" s="291" t="s">
        <v>773</v>
      </c>
      <c r="G186" s="272"/>
      <c r="H186" s="272" t="s">
        <v>851</v>
      </c>
      <c r="I186" s="272" t="s">
        <v>847</v>
      </c>
      <c r="J186" s="272"/>
      <c r="K186" s="313"/>
    </row>
    <row r="187" spans="2:11" ht="15" customHeight="1">
      <c r="B187" s="292"/>
      <c r="C187" s="325" t="s">
        <v>852</v>
      </c>
      <c r="D187" s="272"/>
      <c r="E187" s="272"/>
      <c r="F187" s="291" t="s">
        <v>773</v>
      </c>
      <c r="G187" s="272"/>
      <c r="H187" s="272" t="s">
        <v>853</v>
      </c>
      <c r="I187" s="272" t="s">
        <v>854</v>
      </c>
      <c r="J187" s="326" t="s">
        <v>855</v>
      </c>
      <c r="K187" s="313"/>
    </row>
    <row r="188" spans="2:11" ht="15" customHeight="1">
      <c r="B188" s="292"/>
      <c r="C188" s="277" t="s">
        <v>41</v>
      </c>
      <c r="D188" s="272"/>
      <c r="E188" s="272"/>
      <c r="F188" s="291" t="s">
        <v>767</v>
      </c>
      <c r="G188" s="272"/>
      <c r="H188" s="268" t="s">
        <v>856</v>
      </c>
      <c r="I188" s="272" t="s">
        <v>857</v>
      </c>
      <c r="J188" s="272"/>
      <c r="K188" s="313"/>
    </row>
    <row r="189" spans="2:11" ht="15" customHeight="1">
      <c r="B189" s="292"/>
      <c r="C189" s="277" t="s">
        <v>858</v>
      </c>
      <c r="D189" s="272"/>
      <c r="E189" s="272"/>
      <c r="F189" s="291" t="s">
        <v>767</v>
      </c>
      <c r="G189" s="272"/>
      <c r="H189" s="272" t="s">
        <v>859</v>
      </c>
      <c r="I189" s="272" t="s">
        <v>801</v>
      </c>
      <c r="J189" s="272"/>
      <c r="K189" s="313"/>
    </row>
    <row r="190" spans="2:11" ht="15" customHeight="1">
      <c r="B190" s="292"/>
      <c r="C190" s="277" t="s">
        <v>860</v>
      </c>
      <c r="D190" s="272"/>
      <c r="E190" s="272"/>
      <c r="F190" s="291" t="s">
        <v>767</v>
      </c>
      <c r="G190" s="272"/>
      <c r="H190" s="272" t="s">
        <v>861</v>
      </c>
      <c r="I190" s="272" t="s">
        <v>801</v>
      </c>
      <c r="J190" s="272"/>
      <c r="K190" s="313"/>
    </row>
    <row r="191" spans="2:11" ht="15" customHeight="1">
      <c r="B191" s="292"/>
      <c r="C191" s="277" t="s">
        <v>862</v>
      </c>
      <c r="D191" s="272"/>
      <c r="E191" s="272"/>
      <c r="F191" s="291" t="s">
        <v>773</v>
      </c>
      <c r="G191" s="272"/>
      <c r="H191" s="272" t="s">
        <v>863</v>
      </c>
      <c r="I191" s="272" t="s">
        <v>801</v>
      </c>
      <c r="J191" s="272"/>
      <c r="K191" s="313"/>
    </row>
    <row r="192" spans="2:11" ht="15" customHeight="1">
      <c r="B192" s="319"/>
      <c r="C192" s="327"/>
      <c r="D192" s="301"/>
      <c r="E192" s="301"/>
      <c r="F192" s="301"/>
      <c r="G192" s="301"/>
      <c r="H192" s="301"/>
      <c r="I192" s="301"/>
      <c r="J192" s="301"/>
      <c r="K192" s="320"/>
    </row>
    <row r="193" spans="2:11" ht="18.75" customHeight="1">
      <c r="B193" s="268"/>
      <c r="C193" s="272"/>
      <c r="D193" s="272"/>
      <c r="E193" s="272"/>
      <c r="F193" s="291"/>
      <c r="G193" s="272"/>
      <c r="H193" s="272"/>
      <c r="I193" s="272"/>
      <c r="J193" s="272"/>
      <c r="K193" s="268"/>
    </row>
    <row r="194" spans="2:11" ht="18.75" customHeight="1">
      <c r="B194" s="268"/>
      <c r="C194" s="272"/>
      <c r="D194" s="272"/>
      <c r="E194" s="272"/>
      <c r="F194" s="291"/>
      <c r="G194" s="272"/>
      <c r="H194" s="272"/>
      <c r="I194" s="272"/>
      <c r="J194" s="272"/>
      <c r="K194" s="268"/>
    </row>
    <row r="195" spans="2:11" ht="18.75" customHeight="1">
      <c r="B195" s="278"/>
      <c r="C195" s="278"/>
      <c r="D195" s="278"/>
      <c r="E195" s="278"/>
      <c r="F195" s="278"/>
      <c r="G195" s="278"/>
      <c r="H195" s="278"/>
      <c r="I195" s="278"/>
      <c r="J195" s="278"/>
      <c r="K195" s="278"/>
    </row>
    <row r="196" spans="2:11">
      <c r="B196" s="260"/>
      <c r="C196" s="261"/>
      <c r="D196" s="261"/>
      <c r="E196" s="261"/>
      <c r="F196" s="261"/>
      <c r="G196" s="261"/>
      <c r="H196" s="261"/>
      <c r="I196" s="261"/>
      <c r="J196" s="261"/>
      <c r="K196" s="262"/>
    </row>
    <row r="197" spans="2:11" ht="21">
      <c r="B197" s="263"/>
      <c r="C197" s="383" t="s">
        <v>864</v>
      </c>
      <c r="D197" s="383"/>
      <c r="E197" s="383"/>
      <c r="F197" s="383"/>
      <c r="G197" s="383"/>
      <c r="H197" s="383"/>
      <c r="I197" s="383"/>
      <c r="J197" s="383"/>
      <c r="K197" s="264"/>
    </row>
    <row r="198" spans="2:11" ht="25.5" customHeight="1">
      <c r="B198" s="263"/>
      <c r="C198" s="328" t="s">
        <v>865</v>
      </c>
      <c r="D198" s="328"/>
      <c r="E198" s="328"/>
      <c r="F198" s="328" t="s">
        <v>866</v>
      </c>
      <c r="G198" s="329"/>
      <c r="H198" s="382" t="s">
        <v>867</v>
      </c>
      <c r="I198" s="382"/>
      <c r="J198" s="382"/>
      <c r="K198" s="264"/>
    </row>
    <row r="199" spans="2:11" ht="5.25" customHeight="1">
      <c r="B199" s="292"/>
      <c r="C199" s="289"/>
      <c r="D199" s="289"/>
      <c r="E199" s="289"/>
      <c r="F199" s="289"/>
      <c r="G199" s="272"/>
      <c r="H199" s="289"/>
      <c r="I199" s="289"/>
      <c r="J199" s="289"/>
      <c r="K199" s="313"/>
    </row>
    <row r="200" spans="2:11" ht="15" customHeight="1">
      <c r="B200" s="292"/>
      <c r="C200" s="272" t="s">
        <v>857</v>
      </c>
      <c r="D200" s="272"/>
      <c r="E200" s="272"/>
      <c r="F200" s="291" t="s">
        <v>42</v>
      </c>
      <c r="G200" s="272"/>
      <c r="H200" s="380" t="s">
        <v>868</v>
      </c>
      <c r="I200" s="380"/>
      <c r="J200" s="380"/>
      <c r="K200" s="313"/>
    </row>
    <row r="201" spans="2:11" ht="15" customHeight="1">
      <c r="B201" s="292"/>
      <c r="C201" s="298"/>
      <c r="D201" s="272"/>
      <c r="E201" s="272"/>
      <c r="F201" s="291" t="s">
        <v>43</v>
      </c>
      <c r="G201" s="272"/>
      <c r="H201" s="380" t="s">
        <v>869</v>
      </c>
      <c r="I201" s="380"/>
      <c r="J201" s="380"/>
      <c r="K201" s="313"/>
    </row>
    <row r="202" spans="2:11" ht="15" customHeight="1">
      <c r="B202" s="292"/>
      <c r="C202" s="298"/>
      <c r="D202" s="272"/>
      <c r="E202" s="272"/>
      <c r="F202" s="291" t="s">
        <v>46</v>
      </c>
      <c r="G202" s="272"/>
      <c r="H202" s="380" t="s">
        <v>870</v>
      </c>
      <c r="I202" s="380"/>
      <c r="J202" s="380"/>
      <c r="K202" s="313"/>
    </row>
    <row r="203" spans="2:11" ht="15" customHeight="1">
      <c r="B203" s="292"/>
      <c r="C203" s="272"/>
      <c r="D203" s="272"/>
      <c r="E203" s="272"/>
      <c r="F203" s="291" t="s">
        <v>44</v>
      </c>
      <c r="G203" s="272"/>
      <c r="H203" s="380" t="s">
        <v>871</v>
      </c>
      <c r="I203" s="380"/>
      <c r="J203" s="380"/>
      <c r="K203" s="313"/>
    </row>
    <row r="204" spans="2:11" ht="15" customHeight="1">
      <c r="B204" s="292"/>
      <c r="C204" s="272"/>
      <c r="D204" s="272"/>
      <c r="E204" s="272"/>
      <c r="F204" s="291" t="s">
        <v>45</v>
      </c>
      <c r="G204" s="272"/>
      <c r="H204" s="380" t="s">
        <v>872</v>
      </c>
      <c r="I204" s="380"/>
      <c r="J204" s="380"/>
      <c r="K204" s="313"/>
    </row>
    <row r="205" spans="2:11" ht="15" customHeight="1">
      <c r="B205" s="292"/>
      <c r="C205" s="272"/>
      <c r="D205" s="272"/>
      <c r="E205" s="272"/>
      <c r="F205" s="291"/>
      <c r="G205" s="272"/>
      <c r="H205" s="272"/>
      <c r="I205" s="272"/>
      <c r="J205" s="272"/>
      <c r="K205" s="313"/>
    </row>
    <row r="206" spans="2:11" ht="15" customHeight="1">
      <c r="B206" s="292"/>
      <c r="C206" s="272" t="s">
        <v>813</v>
      </c>
      <c r="D206" s="272"/>
      <c r="E206" s="272"/>
      <c r="F206" s="291" t="s">
        <v>75</v>
      </c>
      <c r="G206" s="272"/>
      <c r="H206" s="380" t="s">
        <v>873</v>
      </c>
      <c r="I206" s="380"/>
      <c r="J206" s="380"/>
      <c r="K206" s="313"/>
    </row>
    <row r="207" spans="2:11" ht="15" customHeight="1">
      <c r="B207" s="292"/>
      <c r="C207" s="298"/>
      <c r="D207" s="272"/>
      <c r="E207" s="272"/>
      <c r="F207" s="291" t="s">
        <v>710</v>
      </c>
      <c r="G207" s="272"/>
      <c r="H207" s="380" t="s">
        <v>711</v>
      </c>
      <c r="I207" s="380"/>
      <c r="J207" s="380"/>
      <c r="K207" s="313"/>
    </row>
    <row r="208" spans="2:11" ht="15" customHeight="1">
      <c r="B208" s="292"/>
      <c r="C208" s="272"/>
      <c r="D208" s="272"/>
      <c r="E208" s="272"/>
      <c r="F208" s="291" t="s">
        <v>708</v>
      </c>
      <c r="G208" s="272"/>
      <c r="H208" s="380" t="s">
        <v>874</v>
      </c>
      <c r="I208" s="380"/>
      <c r="J208" s="380"/>
      <c r="K208" s="313"/>
    </row>
    <row r="209" spans="2:11" ht="15" customHeight="1">
      <c r="B209" s="330"/>
      <c r="C209" s="298"/>
      <c r="D209" s="298"/>
      <c r="E209" s="298"/>
      <c r="F209" s="291" t="s">
        <v>712</v>
      </c>
      <c r="G209" s="277"/>
      <c r="H209" s="381" t="s">
        <v>713</v>
      </c>
      <c r="I209" s="381"/>
      <c r="J209" s="381"/>
      <c r="K209" s="331"/>
    </row>
    <row r="210" spans="2:11" ht="15" customHeight="1">
      <c r="B210" s="330"/>
      <c r="C210" s="298"/>
      <c r="D210" s="298"/>
      <c r="E210" s="298"/>
      <c r="F210" s="291" t="s">
        <v>714</v>
      </c>
      <c r="G210" s="277"/>
      <c r="H210" s="381" t="s">
        <v>875</v>
      </c>
      <c r="I210" s="381"/>
      <c r="J210" s="381"/>
      <c r="K210" s="331"/>
    </row>
    <row r="211" spans="2:11" ht="15" customHeight="1">
      <c r="B211" s="330"/>
      <c r="C211" s="298"/>
      <c r="D211" s="298"/>
      <c r="E211" s="298"/>
      <c r="F211" s="332"/>
      <c r="G211" s="277"/>
      <c r="H211" s="333"/>
      <c r="I211" s="333"/>
      <c r="J211" s="333"/>
      <c r="K211" s="331"/>
    </row>
    <row r="212" spans="2:11" ht="15" customHeight="1">
      <c r="B212" s="330"/>
      <c r="C212" s="272" t="s">
        <v>837</v>
      </c>
      <c r="D212" s="298"/>
      <c r="E212" s="298"/>
      <c r="F212" s="291">
        <v>1</v>
      </c>
      <c r="G212" s="277"/>
      <c r="H212" s="381" t="s">
        <v>876</v>
      </c>
      <c r="I212" s="381"/>
      <c r="J212" s="381"/>
      <c r="K212" s="331"/>
    </row>
    <row r="213" spans="2:11" ht="15" customHeight="1">
      <c r="B213" s="330"/>
      <c r="C213" s="298"/>
      <c r="D213" s="298"/>
      <c r="E213" s="298"/>
      <c r="F213" s="291">
        <v>2</v>
      </c>
      <c r="G213" s="277"/>
      <c r="H213" s="381" t="s">
        <v>877</v>
      </c>
      <c r="I213" s="381"/>
      <c r="J213" s="381"/>
      <c r="K213" s="331"/>
    </row>
    <row r="214" spans="2:11" ht="15" customHeight="1">
      <c r="B214" s="330"/>
      <c r="C214" s="298"/>
      <c r="D214" s="298"/>
      <c r="E214" s="298"/>
      <c r="F214" s="291">
        <v>3</v>
      </c>
      <c r="G214" s="277"/>
      <c r="H214" s="381" t="s">
        <v>878</v>
      </c>
      <c r="I214" s="381"/>
      <c r="J214" s="381"/>
      <c r="K214" s="331"/>
    </row>
    <row r="215" spans="2:11" ht="15" customHeight="1">
      <c r="B215" s="330"/>
      <c r="C215" s="298"/>
      <c r="D215" s="298"/>
      <c r="E215" s="298"/>
      <c r="F215" s="291">
        <v>4</v>
      </c>
      <c r="G215" s="277"/>
      <c r="H215" s="381" t="s">
        <v>879</v>
      </c>
      <c r="I215" s="381"/>
      <c r="J215" s="381"/>
      <c r="K215" s="331"/>
    </row>
    <row r="216" spans="2:11" ht="12.75" customHeight="1">
      <c r="B216" s="334"/>
      <c r="C216" s="335"/>
      <c r="D216" s="335"/>
      <c r="E216" s="335"/>
      <c r="F216" s="335"/>
      <c r="G216" s="335"/>
      <c r="H216" s="335"/>
      <c r="I216" s="335"/>
      <c r="J216" s="335"/>
      <c r="K216" s="336"/>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182375 - Rekonstrukce uhe...</vt:lpstr>
      <vt:lpstr>Pokyny pro vyplnění</vt:lpstr>
      <vt:lpstr>'182375 - Rekonstrukce uhe...'!Názvy_tisku</vt:lpstr>
      <vt:lpstr>'Rekapitulace stavby'!Názvy_tisku</vt:lpstr>
      <vt:lpstr>'182375 - Rekonstrukce uhe...'!Oblast_tisku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Zenisek Vaclav</dc:creator>
  <cp:lastModifiedBy>Zenisek Vaclav</cp:lastModifiedBy>
  <cp:lastPrinted>2018-06-07T13:16:52Z</cp:lastPrinted>
  <dcterms:created xsi:type="dcterms:W3CDTF">2018-06-07T13:13:48Z</dcterms:created>
  <dcterms:modified xsi:type="dcterms:W3CDTF">2018-06-07T13:16:54Z</dcterms:modified>
</cp:coreProperties>
</file>